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el Paredes\AppData\Local\Temp\Rar$DIa25804.8455.rartemp\"/>
    </mc:Choice>
  </mc:AlternateContent>
  <xr:revisionPtr revIDLastSave="0" documentId="13_ncr:1_{5F761055-D21B-435A-861A-005F86AA1F58}" xr6:coauthVersionLast="47" xr6:coauthVersionMax="47" xr10:uidLastSave="{00000000-0000-0000-0000-000000000000}"/>
  <bookViews>
    <workbookView xWindow="0" yWindow="600" windowWidth="28800" windowHeight="15600" xr2:uid="{C2CE8A9D-2675-432E-84EB-42E45E4998B5}"/>
  </bookViews>
  <sheets>
    <sheet name="TEMPORAL ENERO 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8" i="1" l="1"/>
  <c r="H13" i="1"/>
  <c r="I13" i="1"/>
  <c r="J13" i="1"/>
  <c r="K13" i="1"/>
  <c r="L13" i="1"/>
  <c r="M13" i="1"/>
  <c r="G13" i="1"/>
  <c r="M314" i="1"/>
  <c r="M293" i="1"/>
  <c r="M162" i="1"/>
  <c r="M87" i="1"/>
  <c r="M348" i="1"/>
  <c r="M80" i="1"/>
  <c r="M242" i="1"/>
  <c r="M30" i="1"/>
  <c r="M332" i="1"/>
  <c r="M240" i="1"/>
  <c r="N27" i="1"/>
  <c r="M266" i="1"/>
  <c r="M222" i="1"/>
  <c r="M98" i="1"/>
  <c r="M110" i="1"/>
  <c r="M107" i="1"/>
  <c r="M333" i="1"/>
  <c r="M380" i="1"/>
  <c r="M106" i="1"/>
  <c r="M352" i="1"/>
  <c r="B415" i="1"/>
  <c r="O93" i="1"/>
  <c r="O112" i="1"/>
  <c r="O251" i="1"/>
  <c r="I38" i="1"/>
  <c r="I105" i="1"/>
  <c r="I228" i="1"/>
  <c r="I88" i="1"/>
  <c r="I86" i="1"/>
  <c r="I27" i="1"/>
  <c r="M112" i="1"/>
  <c r="N48" i="1"/>
  <c r="O48" i="1" s="1"/>
  <c r="N23" i="1"/>
  <c r="O23" i="1" s="1"/>
  <c r="N400" i="1"/>
  <c r="O400" i="1" s="1"/>
  <c r="N25" i="1"/>
  <c r="O25" i="1" s="1"/>
  <c r="N53" i="1"/>
  <c r="O53" i="1" s="1"/>
  <c r="N146" i="1"/>
  <c r="O146" i="1" s="1"/>
  <c r="H134" i="1" l="1"/>
  <c r="I134" i="1"/>
  <c r="J134" i="1"/>
  <c r="K134" i="1"/>
  <c r="L134" i="1"/>
  <c r="M134" i="1"/>
  <c r="G134" i="1"/>
  <c r="H267" i="1"/>
  <c r="J267" i="1"/>
  <c r="K267" i="1"/>
  <c r="L267" i="1"/>
  <c r="G267" i="1"/>
  <c r="H289" i="1"/>
  <c r="I289" i="1"/>
  <c r="J289" i="1"/>
  <c r="K289" i="1"/>
  <c r="L289" i="1"/>
  <c r="M289" i="1"/>
  <c r="G289" i="1"/>
  <c r="H308" i="1"/>
  <c r="I308" i="1"/>
  <c r="J308" i="1"/>
  <c r="K308" i="1"/>
  <c r="L308" i="1"/>
  <c r="M308" i="1"/>
  <c r="G308" i="1"/>
  <c r="N10" i="1"/>
  <c r="O10" i="1" s="1"/>
  <c r="N11" i="1"/>
  <c r="O11" i="1" s="1"/>
  <c r="N12" i="1"/>
  <c r="O12" i="1" s="1"/>
  <c r="N190" i="1"/>
  <c r="O190" i="1" s="1"/>
  <c r="N18" i="1"/>
  <c r="O18" i="1" s="1"/>
  <c r="N19" i="1"/>
  <c r="O19" i="1" s="1"/>
  <c r="N20" i="1"/>
  <c r="O20" i="1" s="1"/>
  <c r="N21" i="1"/>
  <c r="O21" i="1" s="1"/>
  <c r="N22" i="1"/>
  <c r="N24" i="1"/>
  <c r="O24" i="1" s="1"/>
  <c r="N26" i="1"/>
  <c r="O26" i="1" s="1"/>
  <c r="N28" i="1"/>
  <c r="O28" i="1" s="1"/>
  <c r="N29" i="1"/>
  <c r="O29" i="1" s="1"/>
  <c r="N30" i="1"/>
  <c r="O30" i="1" s="1"/>
  <c r="N31" i="1"/>
  <c r="O31" i="1" s="1"/>
  <c r="N37" i="1"/>
  <c r="O37" i="1" s="1"/>
  <c r="N38" i="1"/>
  <c r="O38" i="1" s="1"/>
  <c r="N39" i="1"/>
  <c r="O39" i="1" s="1"/>
  <c r="N40" i="1"/>
  <c r="O40" i="1" s="1"/>
  <c r="N41" i="1"/>
  <c r="O41" i="1" s="1"/>
  <c r="N42" i="1"/>
  <c r="O42" i="1" s="1"/>
  <c r="N54" i="1"/>
  <c r="O54" i="1" s="1"/>
  <c r="N55" i="1"/>
  <c r="O55" i="1" s="1"/>
  <c r="N56" i="1"/>
  <c r="O56" i="1" s="1"/>
  <c r="O27" i="1"/>
  <c r="N57" i="1"/>
  <c r="O57" i="1" s="1"/>
  <c r="N63" i="1"/>
  <c r="O63" i="1" s="1"/>
  <c r="N69" i="1"/>
  <c r="O69" i="1" s="1"/>
  <c r="N86" i="1"/>
  <c r="O86" i="1" s="1"/>
  <c r="N87" i="1"/>
  <c r="N88" i="1"/>
  <c r="O88" i="1" s="1"/>
  <c r="N89" i="1"/>
  <c r="O89" i="1" s="1"/>
  <c r="N90" i="1"/>
  <c r="O90" i="1" s="1"/>
  <c r="N91" i="1"/>
  <c r="O91" i="1" s="1"/>
  <c r="N92" i="1"/>
  <c r="O92" i="1" s="1"/>
  <c r="N94" i="1"/>
  <c r="O94" i="1" s="1"/>
  <c r="N95" i="1"/>
  <c r="O95" i="1" s="1"/>
  <c r="N96" i="1"/>
  <c r="O96" i="1" s="1"/>
  <c r="N97" i="1"/>
  <c r="O97" i="1" s="1"/>
  <c r="N98" i="1"/>
  <c r="O98" i="1" s="1"/>
  <c r="N99" i="1"/>
  <c r="O99" i="1" s="1"/>
  <c r="N100" i="1"/>
  <c r="O100" i="1" s="1"/>
  <c r="N101" i="1"/>
  <c r="O101" i="1" s="1"/>
  <c r="N102" i="1"/>
  <c r="O102" i="1" s="1"/>
  <c r="N103" i="1"/>
  <c r="O103" i="1" s="1"/>
  <c r="N104" i="1"/>
  <c r="O104" i="1" s="1"/>
  <c r="N105" i="1"/>
  <c r="O105" i="1" s="1"/>
  <c r="N106" i="1"/>
  <c r="O106" i="1" s="1"/>
  <c r="N107" i="1"/>
  <c r="O107" i="1" s="1"/>
  <c r="N108" i="1"/>
  <c r="O108" i="1" s="1"/>
  <c r="N109" i="1"/>
  <c r="O109" i="1" s="1"/>
  <c r="N110" i="1"/>
  <c r="O110" i="1" s="1"/>
  <c r="N111" i="1"/>
  <c r="O111" i="1" s="1"/>
  <c r="N113" i="1"/>
  <c r="O113" i="1" s="1"/>
  <c r="N119" i="1"/>
  <c r="O119" i="1" s="1"/>
  <c r="N120" i="1"/>
  <c r="O120" i="1" s="1"/>
  <c r="N121" i="1"/>
  <c r="O121" i="1" s="1"/>
  <c r="N122" i="1"/>
  <c r="O122" i="1" s="1"/>
  <c r="N123" i="1"/>
  <c r="O123" i="1" s="1"/>
  <c r="N124" i="1"/>
  <c r="O124" i="1" s="1"/>
  <c r="N125" i="1"/>
  <c r="O125" i="1" s="1"/>
  <c r="N126" i="1"/>
  <c r="O126" i="1" s="1"/>
  <c r="N127" i="1"/>
  <c r="O127" i="1" s="1"/>
  <c r="N128" i="1"/>
  <c r="O128" i="1" s="1"/>
  <c r="N129" i="1"/>
  <c r="O129" i="1" s="1"/>
  <c r="N130" i="1"/>
  <c r="O130" i="1" s="1"/>
  <c r="N133" i="1"/>
  <c r="O133" i="1" s="1"/>
  <c r="N131" i="1"/>
  <c r="O131" i="1" s="1"/>
  <c r="N132" i="1"/>
  <c r="O132" i="1" s="1"/>
  <c r="N140" i="1"/>
  <c r="O140" i="1" s="1"/>
  <c r="N141" i="1"/>
  <c r="O141" i="1" s="1"/>
  <c r="N142" i="1"/>
  <c r="O142" i="1" s="1"/>
  <c r="N143" i="1"/>
  <c r="O143" i="1" s="1"/>
  <c r="N144" i="1"/>
  <c r="O144" i="1" s="1"/>
  <c r="N145" i="1"/>
  <c r="O145" i="1" s="1"/>
  <c r="N147" i="1"/>
  <c r="O147" i="1" s="1"/>
  <c r="N148" i="1"/>
  <c r="O148" i="1" s="1"/>
  <c r="N161" i="1"/>
  <c r="O161" i="1" s="1"/>
  <c r="N162" i="1"/>
  <c r="O162" i="1" s="1"/>
  <c r="N163" i="1"/>
  <c r="O163" i="1" s="1"/>
  <c r="N164" i="1"/>
  <c r="O164" i="1" s="1"/>
  <c r="N165" i="1"/>
  <c r="O165" i="1" s="1"/>
  <c r="N166" i="1"/>
  <c r="O166" i="1" s="1"/>
  <c r="N167" i="1"/>
  <c r="O167" i="1" s="1"/>
  <c r="N168" i="1"/>
  <c r="O168" i="1" s="1"/>
  <c r="N184" i="1"/>
  <c r="O184" i="1" s="1"/>
  <c r="N185" i="1"/>
  <c r="O185" i="1" s="1"/>
  <c r="N186" i="1"/>
  <c r="O186" i="1" s="1"/>
  <c r="N187" i="1"/>
  <c r="N188" i="1"/>
  <c r="O188" i="1" s="1"/>
  <c r="N189" i="1"/>
  <c r="O189" i="1" s="1"/>
  <c r="N191" i="1"/>
  <c r="O191" i="1" s="1"/>
  <c r="N192" i="1"/>
  <c r="O192" i="1" s="1"/>
  <c r="N193" i="1"/>
  <c r="O193" i="1" s="1"/>
  <c r="N194" i="1"/>
  <c r="O194" i="1" s="1"/>
  <c r="N200" i="1"/>
  <c r="O200" i="1" s="1"/>
  <c r="N213" i="1"/>
  <c r="O213" i="1" s="1"/>
  <c r="N224" i="1"/>
  <c r="O224" i="1" s="1"/>
  <c r="N225" i="1"/>
  <c r="O225" i="1" s="1"/>
  <c r="N226" i="1"/>
  <c r="O226" i="1" s="1"/>
  <c r="N227" i="1"/>
  <c r="N228" i="1"/>
  <c r="O228" i="1" s="1"/>
  <c r="N229" i="1"/>
  <c r="O229" i="1" s="1"/>
  <c r="N230" i="1"/>
  <c r="O230" i="1" s="1"/>
  <c r="N231" i="1"/>
  <c r="O231" i="1" s="1"/>
  <c r="N232" i="1"/>
  <c r="O232" i="1" s="1"/>
  <c r="N233" i="1"/>
  <c r="O233" i="1" s="1"/>
  <c r="N234" i="1"/>
  <c r="O234" i="1" s="1"/>
  <c r="N235" i="1"/>
  <c r="O235" i="1" s="1"/>
  <c r="N236" i="1"/>
  <c r="O236" i="1" s="1"/>
  <c r="N237" i="1"/>
  <c r="O237" i="1" s="1"/>
  <c r="N238" i="1"/>
  <c r="O238" i="1" s="1"/>
  <c r="N239" i="1"/>
  <c r="O239" i="1" s="1"/>
  <c r="N240" i="1"/>
  <c r="O240" i="1" s="1"/>
  <c r="N241" i="1"/>
  <c r="O241" i="1" s="1"/>
  <c r="N221" i="1"/>
  <c r="O221" i="1" s="1"/>
  <c r="N222" i="1"/>
  <c r="O222" i="1" s="1"/>
  <c r="N243" i="1"/>
  <c r="O243" i="1" s="1"/>
  <c r="N244" i="1"/>
  <c r="O244" i="1" s="1"/>
  <c r="N245" i="1"/>
  <c r="O245" i="1" s="1"/>
  <c r="N246" i="1"/>
  <c r="O246" i="1" s="1"/>
  <c r="N247" i="1"/>
  <c r="O247" i="1" s="1"/>
  <c r="N248" i="1"/>
  <c r="O248" i="1" s="1"/>
  <c r="N249" i="1"/>
  <c r="O249" i="1" s="1"/>
  <c r="N250" i="1"/>
  <c r="O250" i="1" s="1"/>
  <c r="N252" i="1"/>
  <c r="O252" i="1" s="1"/>
  <c r="N253" i="1"/>
  <c r="O253" i="1" s="1"/>
  <c r="N254" i="1"/>
  <c r="O254" i="1" s="1"/>
  <c r="N255" i="1"/>
  <c r="O255" i="1" s="1"/>
  <c r="N256" i="1"/>
  <c r="O256" i="1" s="1"/>
  <c r="N257" i="1"/>
  <c r="O257" i="1" s="1"/>
  <c r="N258" i="1"/>
  <c r="O258" i="1" s="1"/>
  <c r="N259" i="1"/>
  <c r="O259" i="1" s="1"/>
  <c r="N260" i="1"/>
  <c r="O260" i="1" s="1"/>
  <c r="N261" i="1"/>
  <c r="O261" i="1" s="1"/>
  <c r="N262" i="1"/>
  <c r="O262" i="1" s="1"/>
  <c r="N263" i="1"/>
  <c r="O263" i="1" s="1"/>
  <c r="N264" i="1"/>
  <c r="O264" i="1" s="1"/>
  <c r="N265" i="1"/>
  <c r="O265" i="1" s="1"/>
  <c r="N266" i="1"/>
  <c r="O266" i="1" s="1"/>
  <c r="N278" i="1"/>
  <c r="O278" i="1" s="1"/>
  <c r="N283" i="1"/>
  <c r="O283" i="1" s="1"/>
  <c r="N284" i="1"/>
  <c r="O284" i="1" s="1"/>
  <c r="N286" i="1"/>
  <c r="O286" i="1" s="1"/>
  <c r="N287" i="1"/>
  <c r="O287" i="1" s="1"/>
  <c r="N288" i="1"/>
  <c r="O288" i="1" s="1"/>
  <c r="N294" i="1"/>
  <c r="N304" i="1"/>
  <c r="O304" i="1" s="1"/>
  <c r="N306" i="1"/>
  <c r="O306" i="1" s="1"/>
  <c r="N307" i="1"/>
  <c r="O307" i="1" s="1"/>
  <c r="N313" i="1"/>
  <c r="O313" i="1" s="1"/>
  <c r="N314" i="1"/>
  <c r="O314" i="1" s="1"/>
  <c r="N320" i="1"/>
  <c r="O320" i="1" s="1"/>
  <c r="N321" i="1"/>
  <c r="N327" i="1"/>
  <c r="O327" i="1" s="1"/>
  <c r="N333" i="1"/>
  <c r="O333" i="1" s="1"/>
  <c r="N334" i="1"/>
  <c r="O334" i="1" s="1"/>
  <c r="N335" i="1"/>
  <c r="O335" i="1" s="1"/>
  <c r="N341" i="1"/>
  <c r="O341" i="1" s="1"/>
  <c r="N342" i="1"/>
  <c r="O342" i="1" s="1"/>
  <c r="N343" i="1"/>
  <c r="O343" i="1" s="1"/>
  <c r="N349" i="1"/>
  <c r="O349" i="1" s="1"/>
  <c r="N350" i="1"/>
  <c r="O350" i="1" s="1"/>
  <c r="N351" i="1"/>
  <c r="N352" i="1"/>
  <c r="O352" i="1" s="1"/>
  <c r="N353" i="1"/>
  <c r="O353" i="1" s="1"/>
  <c r="N354" i="1"/>
  <c r="O354" i="1" s="1"/>
  <c r="N365" i="1"/>
  <c r="O365" i="1" s="1"/>
  <c r="N366" i="1"/>
  <c r="O366" i="1" s="1"/>
  <c r="N367" i="1"/>
  <c r="O367" i="1" s="1"/>
  <c r="N373" i="1"/>
  <c r="O373" i="1" s="1"/>
  <c r="N374" i="1"/>
  <c r="O374" i="1" s="1"/>
  <c r="N380" i="1"/>
  <c r="N381" i="1"/>
  <c r="N387" i="1"/>
  <c r="N388" i="1"/>
  <c r="O388" i="1" s="1"/>
  <c r="N394" i="1"/>
  <c r="O394" i="1" s="1"/>
  <c r="N401" i="1"/>
  <c r="O401" i="1" s="1"/>
  <c r="N407" i="1"/>
  <c r="O407" i="1" s="1"/>
  <c r="N408" i="1"/>
  <c r="O408" i="1" s="1"/>
  <c r="N409" i="1"/>
  <c r="O409" i="1" s="1"/>
  <c r="N410" i="1"/>
  <c r="O410" i="1" s="1"/>
  <c r="N411" i="1"/>
  <c r="O411" i="1" s="1"/>
  <c r="N406" i="1"/>
  <c r="O406" i="1" s="1"/>
  <c r="N399" i="1"/>
  <c r="O399" i="1" s="1"/>
  <c r="N393" i="1"/>
  <c r="O393" i="1" s="1"/>
  <c r="N386" i="1"/>
  <c r="O386" i="1" s="1"/>
  <c r="N379" i="1"/>
  <c r="O379" i="1" s="1"/>
  <c r="N372" i="1"/>
  <c r="O372" i="1" s="1"/>
  <c r="N364" i="1"/>
  <c r="O364" i="1" s="1"/>
  <c r="N359" i="1"/>
  <c r="O359" i="1" s="1"/>
  <c r="O360" i="1" s="1"/>
  <c r="N348" i="1"/>
  <c r="O348" i="1" s="1"/>
  <c r="N340" i="1"/>
  <c r="O340" i="1" s="1"/>
  <c r="N332" i="1"/>
  <c r="O332" i="1" s="1"/>
  <c r="N326" i="1"/>
  <c r="O326" i="1" s="1"/>
  <c r="N319" i="1"/>
  <c r="O319" i="1" s="1"/>
  <c r="N305" i="1"/>
  <c r="O305" i="1" s="1"/>
  <c r="N299" i="1"/>
  <c r="O299" i="1" s="1"/>
  <c r="O300" i="1" s="1"/>
  <c r="N285" i="1"/>
  <c r="O285" i="1" s="1"/>
  <c r="N272" i="1"/>
  <c r="O272" i="1" s="1"/>
  <c r="O273" i="1" s="1"/>
  <c r="N223" i="1"/>
  <c r="O223" i="1" s="1"/>
  <c r="N183" i="1"/>
  <c r="O183" i="1" s="1"/>
  <c r="N160" i="1"/>
  <c r="O160" i="1" s="1"/>
  <c r="N139" i="1"/>
  <c r="O139" i="1" s="1"/>
  <c r="N118" i="1"/>
  <c r="N62" i="1"/>
  <c r="O62" i="1" s="1"/>
  <c r="H195" i="1"/>
  <c r="I195" i="1"/>
  <c r="J195" i="1"/>
  <c r="K195" i="1"/>
  <c r="L195" i="1"/>
  <c r="M195" i="1"/>
  <c r="H169" i="1"/>
  <c r="I169" i="1"/>
  <c r="J169" i="1"/>
  <c r="K169" i="1"/>
  <c r="L169" i="1"/>
  <c r="M169" i="1"/>
  <c r="H156" i="1"/>
  <c r="I156" i="1"/>
  <c r="J156" i="1"/>
  <c r="K156" i="1"/>
  <c r="L156" i="1"/>
  <c r="M156" i="1"/>
  <c r="H149" i="1"/>
  <c r="J149" i="1"/>
  <c r="K149" i="1"/>
  <c r="L149" i="1"/>
  <c r="M149" i="1"/>
  <c r="H114" i="1"/>
  <c r="J114" i="1"/>
  <c r="K114" i="1"/>
  <c r="L114" i="1"/>
  <c r="M114" i="1"/>
  <c r="H81" i="1"/>
  <c r="I81" i="1"/>
  <c r="J81" i="1"/>
  <c r="K81" i="1"/>
  <c r="L81" i="1"/>
  <c r="M81" i="1"/>
  <c r="H75" i="1"/>
  <c r="I75" i="1"/>
  <c r="J75" i="1"/>
  <c r="K75" i="1"/>
  <c r="L75" i="1"/>
  <c r="M75" i="1"/>
  <c r="H70" i="1"/>
  <c r="I70" i="1"/>
  <c r="J70" i="1"/>
  <c r="K70" i="1"/>
  <c r="L70" i="1"/>
  <c r="M70" i="1"/>
  <c r="H64" i="1"/>
  <c r="I64" i="1"/>
  <c r="J64" i="1"/>
  <c r="K64" i="1"/>
  <c r="L64" i="1"/>
  <c r="M64" i="1"/>
  <c r="H58" i="1"/>
  <c r="I58" i="1"/>
  <c r="J58" i="1"/>
  <c r="K58" i="1"/>
  <c r="L58" i="1"/>
  <c r="M58" i="1"/>
  <c r="H43" i="1"/>
  <c r="I43" i="1"/>
  <c r="J43" i="1"/>
  <c r="K43" i="1"/>
  <c r="L43" i="1"/>
  <c r="M43" i="1"/>
  <c r="H32" i="1"/>
  <c r="J32" i="1"/>
  <c r="K32" i="1"/>
  <c r="L32" i="1"/>
  <c r="M32" i="1"/>
  <c r="N155" i="1"/>
  <c r="O155" i="1" s="1"/>
  <c r="O156" i="1" s="1"/>
  <c r="G156" i="1"/>
  <c r="N312" i="1"/>
  <c r="N205" i="1"/>
  <c r="O205" i="1" s="1"/>
  <c r="O206" i="1" s="1"/>
  <c r="N199" i="1"/>
  <c r="O199" i="1" s="1"/>
  <c r="N173" i="1"/>
  <c r="N174" i="1" s="1"/>
  <c r="N36" i="1"/>
  <c r="O36" i="1" s="1"/>
  <c r="N68" i="1"/>
  <c r="O68" i="1" s="1"/>
  <c r="N17" i="1"/>
  <c r="O17" i="1" s="1"/>
  <c r="N212" i="1"/>
  <c r="O212" i="1" s="1"/>
  <c r="N85" i="1"/>
  <c r="N80" i="1"/>
  <c r="N81" i="1" s="1"/>
  <c r="I87" i="1"/>
  <c r="I149" i="1"/>
  <c r="I248" i="1"/>
  <c r="H279" i="1"/>
  <c r="J279" i="1"/>
  <c r="K279" i="1"/>
  <c r="L279" i="1"/>
  <c r="G279" i="1"/>
  <c r="M277" i="1"/>
  <c r="N277" i="1" s="1"/>
  <c r="I277" i="1"/>
  <c r="I279" i="1" s="1"/>
  <c r="H295" i="1"/>
  <c r="J295" i="1"/>
  <c r="K295" i="1"/>
  <c r="L295" i="1"/>
  <c r="G295" i="1"/>
  <c r="M295" i="1"/>
  <c r="I293" i="1"/>
  <c r="N242" i="1"/>
  <c r="O242" i="1" s="1"/>
  <c r="I242" i="1"/>
  <c r="I22" i="1"/>
  <c r="H214" i="1"/>
  <c r="I214" i="1"/>
  <c r="J214" i="1"/>
  <c r="K214" i="1"/>
  <c r="L214" i="1"/>
  <c r="M214" i="1"/>
  <c r="M178" i="1"/>
  <c r="M179" i="1" s="1"/>
  <c r="G412" i="1"/>
  <c r="H402" i="1"/>
  <c r="I402" i="1"/>
  <c r="J402" i="1"/>
  <c r="J412" i="1"/>
  <c r="K402" i="1"/>
  <c r="K412" i="1"/>
  <c r="L402" i="1"/>
  <c r="M402" i="1"/>
  <c r="G395" i="1"/>
  <c r="G389" i="1"/>
  <c r="H382" i="1"/>
  <c r="H389" i="1"/>
  <c r="J382" i="1"/>
  <c r="J389" i="1"/>
  <c r="K382" i="1"/>
  <c r="K389" i="1"/>
  <c r="L382" i="1"/>
  <c r="L389" i="1"/>
  <c r="M382" i="1"/>
  <c r="M389" i="1"/>
  <c r="G382" i="1"/>
  <c r="H368" i="1"/>
  <c r="H375" i="1"/>
  <c r="I368" i="1"/>
  <c r="I375" i="1"/>
  <c r="L368" i="1"/>
  <c r="L375" i="1"/>
  <c r="M368" i="1"/>
  <c r="M375" i="1"/>
  <c r="G368" i="1"/>
  <c r="G375" i="1"/>
  <c r="H360" i="1"/>
  <c r="I360" i="1"/>
  <c r="J360" i="1"/>
  <c r="J368" i="1"/>
  <c r="J375" i="1"/>
  <c r="K360" i="1"/>
  <c r="K368" i="1"/>
  <c r="K375" i="1"/>
  <c r="L360" i="1"/>
  <c r="M360" i="1"/>
  <c r="G360" i="1"/>
  <c r="I336" i="1"/>
  <c r="M336" i="1"/>
  <c r="M344" i="1"/>
  <c r="H315" i="1"/>
  <c r="H322" i="1"/>
  <c r="K315" i="1"/>
  <c r="K322" i="1"/>
  <c r="L315" i="1"/>
  <c r="L322" i="1"/>
  <c r="H300" i="1"/>
  <c r="I300" i="1"/>
  <c r="I315" i="1"/>
  <c r="I322" i="1"/>
  <c r="J300" i="1"/>
  <c r="J315" i="1"/>
  <c r="J322" i="1"/>
  <c r="K300" i="1"/>
  <c r="L300" i="1"/>
  <c r="M300" i="1"/>
  <c r="M315" i="1"/>
  <c r="M322" i="1"/>
  <c r="H273" i="1"/>
  <c r="I273" i="1"/>
  <c r="J273" i="1"/>
  <c r="K273" i="1"/>
  <c r="L273" i="1"/>
  <c r="M273" i="1"/>
  <c r="H206" i="1"/>
  <c r="I206" i="1"/>
  <c r="J206" i="1"/>
  <c r="K206" i="1"/>
  <c r="L206" i="1"/>
  <c r="M206" i="1"/>
  <c r="G206" i="1"/>
  <c r="H201" i="1"/>
  <c r="I201" i="1"/>
  <c r="J201" i="1"/>
  <c r="K201" i="1"/>
  <c r="L201" i="1"/>
  <c r="M201" i="1"/>
  <c r="G201" i="1"/>
  <c r="H179" i="1"/>
  <c r="I179" i="1"/>
  <c r="J179" i="1"/>
  <c r="K179" i="1"/>
  <c r="L179" i="1"/>
  <c r="H174" i="1"/>
  <c r="I174" i="1"/>
  <c r="J174" i="1"/>
  <c r="K174" i="1"/>
  <c r="L174" i="1"/>
  <c r="M174" i="1"/>
  <c r="G70" i="1"/>
  <c r="G64" i="1"/>
  <c r="G214" i="1"/>
  <c r="G81" i="1"/>
  <c r="G114" i="1"/>
  <c r="G149" i="1"/>
  <c r="I387" i="1"/>
  <c r="I227" i="1"/>
  <c r="I226" i="1"/>
  <c r="N9" i="1"/>
  <c r="H395" i="1"/>
  <c r="H412" i="1"/>
  <c r="I395" i="1"/>
  <c r="I412" i="1"/>
  <c r="J395" i="1"/>
  <c r="K395" i="1"/>
  <c r="L395" i="1"/>
  <c r="L412" i="1"/>
  <c r="M395" i="1"/>
  <c r="M412" i="1"/>
  <c r="H328" i="1"/>
  <c r="H336" i="1"/>
  <c r="I328" i="1"/>
  <c r="J328" i="1"/>
  <c r="J336" i="1"/>
  <c r="K328" i="1"/>
  <c r="K336" i="1"/>
  <c r="L328" i="1"/>
  <c r="L336" i="1"/>
  <c r="M328" i="1"/>
  <c r="I294" i="1"/>
  <c r="O294" i="1" s="1"/>
  <c r="G402" i="1"/>
  <c r="G328" i="1"/>
  <c r="G336" i="1"/>
  <c r="I381" i="1"/>
  <c r="N74" i="1"/>
  <c r="N75" i="1" s="1"/>
  <c r="G179" i="1"/>
  <c r="G174" i="1"/>
  <c r="G75" i="1"/>
  <c r="G43" i="1"/>
  <c r="G300" i="1"/>
  <c r="G315" i="1"/>
  <c r="G322" i="1"/>
  <c r="G273" i="1"/>
  <c r="H344" i="1"/>
  <c r="H355" i="1"/>
  <c r="G344" i="1"/>
  <c r="G355" i="1"/>
  <c r="K344" i="1"/>
  <c r="K355" i="1"/>
  <c r="L344" i="1"/>
  <c r="L355" i="1"/>
  <c r="J355" i="1"/>
  <c r="J344" i="1"/>
  <c r="M355" i="1"/>
  <c r="I344" i="1"/>
  <c r="I355" i="1"/>
  <c r="G32" i="1"/>
  <c r="G169" i="1"/>
  <c r="G195" i="1"/>
  <c r="N360" i="1" l="1"/>
  <c r="O9" i="1"/>
  <c r="O13" i="1" s="1"/>
  <c r="N13" i="1"/>
  <c r="O22" i="1"/>
  <c r="O32" i="1" s="1"/>
  <c r="M279" i="1"/>
  <c r="N273" i="1"/>
  <c r="O387" i="1"/>
  <c r="O389" i="1" s="1"/>
  <c r="N293" i="1"/>
  <c r="N295" i="1" s="1"/>
  <c r="N402" i="1"/>
  <c r="O80" i="1"/>
  <c r="O81" i="1" s="1"/>
  <c r="N300" i="1"/>
  <c r="O381" i="1"/>
  <c r="N156" i="1"/>
  <c r="N389" i="1"/>
  <c r="N336" i="1"/>
  <c r="N395" i="1"/>
  <c r="N201" i="1"/>
  <c r="O70" i="1"/>
  <c r="O64" i="1"/>
  <c r="N206" i="1"/>
  <c r="O87" i="1"/>
  <c r="N315" i="1"/>
  <c r="O395" i="1"/>
  <c r="I267" i="1"/>
  <c r="N355" i="1"/>
  <c r="O43" i="1"/>
  <c r="M267" i="1"/>
  <c r="N344" i="1"/>
  <c r="N195" i="1"/>
  <c r="O214" i="1"/>
  <c r="I389" i="1"/>
  <c r="N214" i="1"/>
  <c r="I114" i="1"/>
  <c r="O201" i="1"/>
  <c r="N134" i="1"/>
  <c r="O289" i="1"/>
  <c r="N289" i="1"/>
  <c r="N114" i="1"/>
  <c r="N368" i="1"/>
  <c r="O74" i="1"/>
  <c r="O75" i="1" s="1"/>
  <c r="N58" i="1"/>
  <c r="N178" i="1"/>
  <c r="I295" i="1"/>
  <c r="N64" i="1"/>
  <c r="O328" i="1"/>
  <c r="N169" i="1"/>
  <c r="N375" i="1"/>
  <c r="N382" i="1"/>
  <c r="N328" i="1"/>
  <c r="O58" i="1"/>
  <c r="N322" i="1"/>
  <c r="O187" i="1"/>
  <c r="O195" i="1" s="1"/>
  <c r="N43" i="1"/>
  <c r="O149" i="1"/>
  <c r="O169" i="1"/>
  <c r="O368" i="1"/>
  <c r="N279" i="1"/>
  <c r="O277" i="1"/>
  <c r="O279" i="1" s="1"/>
  <c r="O375" i="1"/>
  <c r="O336" i="1"/>
  <c r="O402" i="1"/>
  <c r="O412" i="1"/>
  <c r="O308" i="1"/>
  <c r="N267" i="1"/>
  <c r="O344" i="1"/>
  <c r="N32" i="1"/>
  <c r="N308" i="1"/>
  <c r="N70" i="1"/>
  <c r="I382" i="1"/>
  <c r="I32" i="1"/>
  <c r="O312" i="1"/>
  <c r="O315" i="1" s="1"/>
  <c r="O118" i="1"/>
  <c r="O134" i="1" s="1"/>
  <c r="O380" i="1"/>
  <c r="O321" i="1"/>
  <c r="O322" i="1" s="1"/>
  <c r="O227" i="1"/>
  <c r="O267" i="1" s="1"/>
  <c r="N412" i="1"/>
  <c r="O173" i="1"/>
  <c r="O174" i="1" s="1"/>
  <c r="N149" i="1"/>
  <c r="O85" i="1"/>
  <c r="O351" i="1"/>
  <c r="O355" i="1" s="1"/>
  <c r="O293" i="1" l="1"/>
  <c r="O295" i="1" s="1"/>
  <c r="O382" i="1"/>
  <c r="O114" i="1"/>
  <c r="N179" i="1"/>
  <c r="O178" i="1"/>
  <c r="O179" i="1" s="1"/>
  <c r="G415" i="1"/>
  <c r="G417" i="1" s="1"/>
  <c r="I415" i="1"/>
  <c r="I417" i="1" s="1"/>
  <c r="H415" i="1"/>
  <c r="H417" i="1" s="1"/>
  <c r="K415" i="1"/>
  <c r="K417" i="1" s="1"/>
  <c r="N415" i="1"/>
  <c r="N417" i="1" s="1"/>
  <c r="M415" i="1"/>
  <c r="M417" i="1" s="1"/>
  <c r="O415" i="1"/>
  <c r="O417" i="1" s="1"/>
  <c r="L415" i="1"/>
  <c r="L417" i="1" s="1"/>
  <c r="J415" i="1"/>
  <c r="J417" i="1" s="1"/>
</calcChain>
</file>

<file path=xl/sharedStrings.xml><?xml version="1.0" encoding="utf-8"?>
<sst xmlns="http://schemas.openxmlformats.org/spreadsheetml/2006/main" count="1625" uniqueCount="346">
  <si>
    <t>AFP</t>
  </si>
  <si>
    <t>ISR</t>
  </si>
  <si>
    <t>SFS</t>
  </si>
  <si>
    <t>DIRECCION DE SERVICIOS DE ATENCION A EMERGENCIAS EXTRA HOSPITALARIA</t>
  </si>
  <si>
    <t>DIOMEL ALEXIS GARCIA GARCIA</t>
  </si>
  <si>
    <t>COORDINADOR (A)</t>
  </si>
  <si>
    <t>JOSE RAFAEL ELVIRO FANDUIZ AGUASVIV</t>
  </si>
  <si>
    <t>SUPERVISOR DE LOGISTICA</t>
  </si>
  <si>
    <t>DONATO TEJADA QUIÑONES</t>
  </si>
  <si>
    <t>FACILITADOR</t>
  </si>
  <si>
    <t>MAYNARD FERNANDO JANSI VERAS</t>
  </si>
  <si>
    <t>SOPORTE TECNICO INFORMATICO</t>
  </si>
  <si>
    <t>HILARIO RAUL BAEZ MERAN</t>
  </si>
  <si>
    <t xml:space="preserve">Subtotal </t>
  </si>
  <si>
    <t>DIVISION DE FISCALIZACION - DAEH</t>
  </si>
  <si>
    <t>JOEL DIAZ MADE</t>
  </si>
  <si>
    <t>ANALISTA</t>
  </si>
  <si>
    <t>CENTRO DE REGULACION DE URGENCIAS Y EMERGENCIAS GRAN SANTO DOMINGO - DAEH</t>
  </si>
  <si>
    <t>NICAURI MATEO OGANDO</t>
  </si>
  <si>
    <t>TECNICO ADMINISTRATIVO</t>
  </si>
  <si>
    <t>WASCAR  FRANCISCO AQUINO SANCHEZ</t>
  </si>
  <si>
    <t>TECNICO DE REFRIGERACION</t>
  </si>
  <si>
    <t>AURELINA VITTINI JIMENEZ</t>
  </si>
  <si>
    <t>ANALISTA LEGAL</t>
  </si>
  <si>
    <t>CRISTIAN OCTAVIO TEJADA REYES</t>
  </si>
  <si>
    <t>ESMIRNA RODRIGUEZ DE DE JESUS</t>
  </si>
  <si>
    <t>ANALISTA DE RECURSOS HUMANOS</t>
  </si>
  <si>
    <t>YUNEIDA MERCEDES PAULA REYES</t>
  </si>
  <si>
    <t>LUIS ENRIQUE ENCARNACION</t>
  </si>
  <si>
    <t>MARIA ADALGIZA PAREDES RAMIREZ</t>
  </si>
  <si>
    <t>ISARY MARY TRINIDAD PEREZ</t>
  </si>
  <si>
    <t>LEIDYS STEPHANIA MATOS LUIS</t>
  </si>
  <si>
    <t>MARIA DE LOURDES PIMENTEL VALENZUEL</t>
  </si>
  <si>
    <t>GASIL ESTHER GIL LIMBAR</t>
  </si>
  <si>
    <t>TECNICO DE CONTABILIDAD</t>
  </si>
  <si>
    <t>LAUREANO EDRIELLE ROMANO MARRERO</t>
  </si>
  <si>
    <t>COORDINADOR (A) DE LOGISTICA</t>
  </si>
  <si>
    <t>EDELY ZABALA ZABALA</t>
  </si>
  <si>
    <t>MIGUELLI MARIA PEREZ ABREU</t>
  </si>
  <si>
    <t>ROSSANNA CRISTINA DELGADO FIGUEROA</t>
  </si>
  <si>
    <t>ISDELANIA CRUZ LEONARDO</t>
  </si>
  <si>
    <t>NABILL MASSIEL MORA ARIAS</t>
  </si>
  <si>
    <t>JEAN MANUEL DESPRADEL MORETA</t>
  </si>
  <si>
    <t>DAHIANA GERONIMO ALBERTO</t>
  </si>
  <si>
    <t>COORDINADORA</t>
  </si>
  <si>
    <t>YUBELKY MANUELA VALDEZ MORONTA</t>
  </si>
  <si>
    <t>YRONELIS LANDA RODRIGUEZ</t>
  </si>
  <si>
    <t>JUANA NAROLIN MEJIA MEDINA</t>
  </si>
  <si>
    <t>OFICIAL DE ATENCION AL CIUDAD</t>
  </si>
  <si>
    <t>VERONICA JIMENEZ ENCARNACION</t>
  </si>
  <si>
    <t>ARISLEIDY CAROLINA ROMERO VILLALONA</t>
  </si>
  <si>
    <t>LUIS ALFREDO ORTIZ</t>
  </si>
  <si>
    <t>CARMEN TERESA TAVERAS DE LOS SANTOS</t>
  </si>
  <si>
    <t>MIJAIL DANIEL DECENA GUZMAN</t>
  </si>
  <si>
    <t>LUIS ARONI ABREU MEDINA</t>
  </si>
  <si>
    <t>LUCEIDY VOLQUEZ SANCHEZ</t>
  </si>
  <si>
    <t>ROSSMERY ARISLEIDA JIMENEZ BELTRE D</t>
  </si>
  <si>
    <t>PERIODISTA</t>
  </si>
  <si>
    <t>CARLOS ALFREDO MONTERO ABREU</t>
  </si>
  <si>
    <t>ROSA ALBA ESCALANTE FELIZ</t>
  </si>
  <si>
    <t>ALEXANDRA ALCANTARA VICTORINO</t>
  </si>
  <si>
    <t>GUARINA YSAMAR RODRIGUEZ MATOS</t>
  </si>
  <si>
    <t>LOURDES MARIA JIMENEZ ENCARNACION</t>
  </si>
  <si>
    <t>YOVELYS GONZALEZ PLATA</t>
  </si>
  <si>
    <t>CESARINA ALTAGRACIA FELIZ CASTILLO</t>
  </si>
  <si>
    <t>CENTRO DE REGULACION DE URGENCIAS Y EMERGENCIAS MONTE PLATA- DAEH</t>
  </si>
  <si>
    <t>LICET PATRICIA MUÑOZ MEDRANO</t>
  </si>
  <si>
    <t>CENTRO DE REGULACION DE URGENCIAS Y EMERGENCIAS SAN JOSE DE OCOA- DAEH</t>
  </si>
  <si>
    <t>JUANA ALTAGRACIA MORDAN GENAO</t>
  </si>
  <si>
    <t>CENTRO DE REGULACION DE URGENCIAS Y EMERGENCIAS SANTIAGO DE LOS CABALLEROS- DAEH</t>
  </si>
  <si>
    <t>JOSE ANTONIO CONTRERAS SANTOS</t>
  </si>
  <si>
    <t>ANALISTA DE CALIDAD</t>
  </si>
  <si>
    <t>MARIA DE LOS ANGELES GONZALEZ DUART</t>
  </si>
  <si>
    <t>COORDINADOR (A) ADMINISTRATIV</t>
  </si>
  <si>
    <t>NELSON DE JESUS BAUTISTA FERNANDEZ</t>
  </si>
  <si>
    <t>JOSE MIGUEL PEREZ MARTINEZ</t>
  </si>
  <si>
    <t>BIANELA ALMONTE RIVAS</t>
  </si>
  <si>
    <t>YIRDA DURAN BRIOSO</t>
  </si>
  <si>
    <t>CENTRO DE REGULACION DE URGENCIAS Y EMERGENCIAS ESPAILLAT- DAEH</t>
  </si>
  <si>
    <t>MELVIN DARIO PICHARDO</t>
  </si>
  <si>
    <t>CENTRO DE REGULACION DE URGENCIAS Y EMERGENCIAS DUARTE- DAEH</t>
  </si>
  <si>
    <t>JULIO ANGEL ROSARIO SANCHEZ</t>
  </si>
  <si>
    <t>MARCIAL LUCIANO ORTEGA</t>
  </si>
  <si>
    <t>JOSE RAMON MOREL CORDERO</t>
  </si>
  <si>
    <t>LUIS ARIEL AMARANTE ABREU</t>
  </si>
  <si>
    <t>CENTRO DE REGULACION DE URGENCIAS Y EMERGENCIAS HERMANAS MIRABAL- DAEH</t>
  </si>
  <si>
    <t>CARLOS DE JESUS ALMONTE SANCHEZ</t>
  </si>
  <si>
    <t>LUIS ALFREDO DE LUNA RODRIGUEZ</t>
  </si>
  <si>
    <t>EDISON LANTIGUA CRUZ</t>
  </si>
  <si>
    <t>CENTRO DE REGULACION DE URGENCIAS Y EMERGENCIAS MARIA TRINIDAD SANCHEZ- DAEH</t>
  </si>
  <si>
    <t>WENDERLY ROMAN OZORIA MARTE</t>
  </si>
  <si>
    <t>FEDERICO MANUEL ALMONTE BISONO</t>
  </si>
  <si>
    <t>MARIA ALEXANDRA VICIOSO RODRIGUEZ</t>
  </si>
  <si>
    <t>CENTRO DE REGULACION DE URGENCIAS Y EMERGENCIAS SAMANA - DAEH</t>
  </si>
  <si>
    <t>GERMAN JAZMIN FIGARO</t>
  </si>
  <si>
    <t>CHAYANNE GERONIMO ANDERSON</t>
  </si>
  <si>
    <t>CENTRO DE REGULACION DE URGENCIAS Y EMERGENCIAS BARAHONA- DAEH</t>
  </si>
  <si>
    <t>MARCELINO GOMEZ MORETA</t>
  </si>
  <si>
    <t>SUPERVISOR (A)</t>
  </si>
  <si>
    <t>RONALD MIGUEL FERRERAS BORGES</t>
  </si>
  <si>
    <t>JOSE MANUEL FELIZ CUELLO</t>
  </si>
  <si>
    <t>JORGE DAVID CARBONEL BATISTA</t>
  </si>
  <si>
    <t>CENTRO DE REGULACION DE URGENCIAS Y EMERGENCIAS PEDERNALES- DAEH</t>
  </si>
  <si>
    <t>ROMA AMELINA ESPINAL ESPINAL</t>
  </si>
  <si>
    <t>TECNICO DE RECURSOS HUMANOS</t>
  </si>
  <si>
    <t>LUIS DAVID PEREZ PERDOMO</t>
  </si>
  <si>
    <t>RUDILANNIA PEREZ PIMENTEL</t>
  </si>
  <si>
    <t>SAMUEL ELIAS MANCEBO RIVAS</t>
  </si>
  <si>
    <t>SOPORTE INFORMATICO</t>
  </si>
  <si>
    <t>CENTRO DE REGULACION DE URGENCIAS Y EMERGENCIAS LA ALTAGRACIA - DAEH</t>
  </si>
  <si>
    <t>PATRICIA ANTONIA MEDINA ANTIGUA</t>
  </si>
  <si>
    <t>COORDINADOR (A) REGIONAL</t>
  </si>
  <si>
    <t>JOSE ALFREDO GUERRERO AVILA</t>
  </si>
  <si>
    <t>JUAN MANUEL GARCIA SOLANO</t>
  </si>
  <si>
    <t>JONATAN ALFONSECA DE JESUS</t>
  </si>
  <si>
    <t>FRANCISCO JAVIER GONZALEZ RODRIGUEZ</t>
  </si>
  <si>
    <t>RUTH ESTHER VILLAVICENCIO FELIZ</t>
  </si>
  <si>
    <t>JOSE RAFAEL HERNANDEZ HIDALGO</t>
  </si>
  <si>
    <t>CENTRO DE REGULACION DE URGENCIAS Y EMERGENCIAS SAN PEDRO DE MACORIS- DAEH</t>
  </si>
  <si>
    <t>DIONISIO ANTONIO BURGOS LAMBERTUS</t>
  </si>
  <si>
    <t>CENTRO DE REGULACION DE URGENCIAS Y EMERGENCIAS HATO MAYOR DEL REY- DAEH</t>
  </si>
  <si>
    <t>HECTOR MARTE PEREZ</t>
  </si>
  <si>
    <t>LOANNY KARINA RONDON RIJO</t>
  </si>
  <si>
    <t>MARIA SANTANA MEJIA</t>
  </si>
  <si>
    <t>SUPERVISOR(A)</t>
  </si>
  <si>
    <t>CECILIO CASTILLO SANTANA</t>
  </si>
  <si>
    <t>CENTRO DE REGULACION DE URGENCIAS Y EMERGENCIAS EL SEIBO- DAEH</t>
  </si>
  <si>
    <t>ADOLFO ALEXANDER PEGUERO PEGUERO</t>
  </si>
  <si>
    <t>JUAN ELIAS MONEGRO ROSARIO</t>
  </si>
  <si>
    <t>CARLOS LENDY VILLAR VILLEGAS</t>
  </si>
  <si>
    <t>CENTRO DE REGULACION DE URGENCIAS Y EMERGENCIAS AZUA DE COMPOSTELA- DAEH</t>
  </si>
  <si>
    <t>DOMINGO ANTONIO COMPRES MATOS</t>
  </si>
  <si>
    <t>WELLIN RAUL ANDUJAR SENCION</t>
  </si>
  <si>
    <t>CENTRO DE REGULACION DE URGENCIAS Y EMERGENCIAS SAN JUAN DE LA MAGUANA- DAEH</t>
  </si>
  <si>
    <t>JOSE AUGUSTO DUVAL GARCIA</t>
  </si>
  <si>
    <t>DELIA RUTH HERRERA TAPIA</t>
  </si>
  <si>
    <t>ROCHANGELY TIFA RODRIGUEZ</t>
  </si>
  <si>
    <t>CENTRO DE REGULACION DE URGENCIAS Y EMERGENCIAS VALVERDE-DAEH</t>
  </si>
  <si>
    <t>ADRIEL NICOLAS NUÑEZ AMARANTE</t>
  </si>
  <si>
    <t>LEURIS JOSE GALVEZ MANZUETA</t>
  </si>
  <si>
    <t>CENTRO DE REGULACION DE URGENCIAS Y EMERGENCIAS LA VEGA-DAEH</t>
  </si>
  <si>
    <t>HIKARI HODAI SORIANO</t>
  </si>
  <si>
    <t>LUCIA BIENVENIDA VERAS ROSARIO</t>
  </si>
  <si>
    <t>CENTRO DE REGULACION DE URGENCIAS Y EMERGENCIAS SANCHEZ RAMIREZ- DAEH</t>
  </si>
  <si>
    <t>JOSE GABRIEL RODRIGUEZ SANTOS</t>
  </si>
  <si>
    <t>MIGUEL ANTONIO CORCINO MOREL</t>
  </si>
  <si>
    <t>LORENZO MANUEL SALDAÑA LORA</t>
  </si>
  <si>
    <t>AURIS ROSA VASQUEZ</t>
  </si>
  <si>
    <t>LAURA STEPHANY CONCET JIMINIAN</t>
  </si>
  <si>
    <t>CARMEN YANIRA DANIEL JOSE</t>
  </si>
  <si>
    <t>DEPARTAMENTO DE PLANIFICACION Y DESARROLLO- DAEH</t>
  </si>
  <si>
    <t>BERTHA PATRICIA LAHOZ BANKS DE ADAM</t>
  </si>
  <si>
    <t>ENCARGADO (A) DE PLANIFICACIO</t>
  </si>
  <si>
    <t>DIVISION DE CALIDAD EN LA GESTION -DAEH</t>
  </si>
  <si>
    <t>SHEYLA CONSUEGRA GONZALEZ</t>
  </si>
  <si>
    <t>ENCARGADO DE CALIDAD EN LA GE</t>
  </si>
  <si>
    <t>MARIO ANTONIO SANCHEZ RAMIREZ</t>
  </si>
  <si>
    <t>TECNICO DE CALIDAD EN LA GEST</t>
  </si>
  <si>
    <t>DEPARTAMENTO DE RECURSOS HUMANOS - DAEH</t>
  </si>
  <si>
    <t>YOKAIRA CARIDAD GUZMAN REYES</t>
  </si>
  <si>
    <t>CARLENY MASSIEL MATOS LUIS</t>
  </si>
  <si>
    <t>GENESIS ARLEEN PAULINO REYES</t>
  </si>
  <si>
    <t>ALEJANDRINA PEÑA LEBRON</t>
  </si>
  <si>
    <t>MOISES ARIEL DAVILA RUIZ</t>
  </si>
  <si>
    <t>ANALISTA DE SISTEMAS INFORMAT</t>
  </si>
  <si>
    <t>CARMEN MARIA VALDEZ</t>
  </si>
  <si>
    <t>ENCARGADO (A) DE RECURSOS HUM</t>
  </si>
  <si>
    <t>VICKIANA MARISOL MEJIA GONZALEZ</t>
  </si>
  <si>
    <t>ANALISTA DE RECLUTAMIENTO Y S</t>
  </si>
  <si>
    <t>MAYERLIN JORGE ESCOTO</t>
  </si>
  <si>
    <t>YERLENI DISLA SERRANO</t>
  </si>
  <si>
    <t>RAMON IGNACIO DIAZ RODRIGUEZ</t>
  </si>
  <si>
    <t>CARMEN DEL ROSARIO VERAS ENCARNACIO</t>
  </si>
  <si>
    <t>YAMAIRIS JIMENEZ HERNANDEZ</t>
  </si>
  <si>
    <t>JULIO CESAR GONZALEZ</t>
  </si>
  <si>
    <t>JENNY MONEGRO LIRIANO</t>
  </si>
  <si>
    <t>ANALISTA DE CAPACITACION Y DE</t>
  </si>
  <si>
    <t>ZULEIKA MARBELYS VASQUEZ RIJO</t>
  </si>
  <si>
    <t>JULIA MARGARITA NUÑEZ DE DE LOS SAN</t>
  </si>
  <si>
    <t>YISSEL ALTAGRACIA SANCHEZ ORTIZ</t>
  </si>
  <si>
    <t>GRECIA MARIA GOMEZ CRISOSTOMO</t>
  </si>
  <si>
    <t>BRYAN JESUS SUAREZ DE PEÑA</t>
  </si>
  <si>
    <t>ROMNEY MANUEL GOMEZ BUENO</t>
  </si>
  <si>
    <t>DARIANA PEREZ ABREU</t>
  </si>
  <si>
    <t>YAELMI CAMILLE LOPEZ FERNANDEZ</t>
  </si>
  <si>
    <t>ARMANDO DE LA ROSA</t>
  </si>
  <si>
    <t>CARMEN ALTAGRACIA GERMAN DIAZ</t>
  </si>
  <si>
    <t>ANTONIO FRANCISCO MARTINEZ GARRIDO</t>
  </si>
  <si>
    <t>ENCARGADO (A) DE NOMINA</t>
  </si>
  <si>
    <t>VANESSA OGANDO SUERO</t>
  </si>
  <si>
    <t>DEPARTAMENTO JURIDICO- DAEH</t>
  </si>
  <si>
    <t>MARIA FERMINA RODRIGUEZ LOPEZ</t>
  </si>
  <si>
    <t>GENESIS ISMALAY DEL CRISTO INOA</t>
  </si>
  <si>
    <t>DERLIN JASSER PAULINO PIMENTEL</t>
  </si>
  <si>
    <t>CAROLINA ALEJANDRA CRISOSTOMO FERNA</t>
  </si>
  <si>
    <t>QUILINO DE LOS SANTOS CARABALLO</t>
  </si>
  <si>
    <t>ROSANNA ISABEL PEREZ HEREDIA</t>
  </si>
  <si>
    <t>ELEAZAR TOMAS DISLA MAYI</t>
  </si>
  <si>
    <t>LLOVISNA NATALI PUJOLS PEREYRA</t>
  </si>
  <si>
    <t>RADHAMES JIMENEZ RAMIREZ</t>
  </si>
  <si>
    <t>ADOLFO PEREZ PEREZ</t>
  </si>
  <si>
    <t>ENCARGADO</t>
  </si>
  <si>
    <t>DEPARTAMENTO ADMINISTRATIVO FINANCIERO- DAEH</t>
  </si>
  <si>
    <t>DAIRY ANTONIA DE AZA ALVARADO</t>
  </si>
  <si>
    <t>ENCARGADO DE PRESUPUESTO</t>
  </si>
  <si>
    <t>MAYELIN PEGUERO ROMERO</t>
  </si>
  <si>
    <t>MADELIN NICAURIS FELIZ FABIAN</t>
  </si>
  <si>
    <t>PABLO ENMANUEL GOMEZ MALLOL</t>
  </si>
  <si>
    <t>JESSICA ANYELINA DE LEON CAPELLAN</t>
  </si>
  <si>
    <t>XIOMARA DE LOS MILAGROS ENCARNACION</t>
  </si>
  <si>
    <t>NIDIA DE OLEO OGANDO</t>
  </si>
  <si>
    <t>ELAYNE DE LOS MILAGROS BAEZ TIRADO</t>
  </si>
  <si>
    <t>WILLIAMS JOSE TORRES RODRIGUEZ</t>
  </si>
  <si>
    <t>SECCION DE CONTROL DE BIENES- DAEH</t>
  </si>
  <si>
    <t>STEFANY CHESTARO VALERIO</t>
  </si>
  <si>
    <t>PEDRO ESPINOSA RAMIREZ</t>
  </si>
  <si>
    <t>SECCION DE SERVICIOS GENERALES -DAEH</t>
  </si>
  <si>
    <t>FREDDY NICANOR GONZALEZ PIMENTEL</t>
  </si>
  <si>
    <t>DOMITILO DEL CARMEN CALDERON PERALT</t>
  </si>
  <si>
    <t>SECCION DE CORRESPONDENCIA- DAEH</t>
  </si>
  <si>
    <t>LORENNE CHANTAL DURAN VIOLA</t>
  </si>
  <si>
    <t>ENCARGADO (A) DE ARCHIVO Y CO</t>
  </si>
  <si>
    <t>DIVISION DE TRANSPORTACION Y MANTENIMIENTO -DAEH</t>
  </si>
  <si>
    <t>EDISON RAMON FRIAS ESPINO</t>
  </si>
  <si>
    <t>TECNICO DE MANTENIMIENTO</t>
  </si>
  <si>
    <t>HENDERSON NACOR FRIAS DIAZ</t>
  </si>
  <si>
    <t>XEUSY MERCEDES ARAUJO CORNIELLE</t>
  </si>
  <si>
    <t>GABRIELA ALEXANDRA SOSA CONCEPCION</t>
  </si>
  <si>
    <t>SORAH EDHIT BACHA REYES</t>
  </si>
  <si>
    <t>DIVISION FINANCIERA- DAEH</t>
  </si>
  <si>
    <t>FRANCISCO ALBERTO SANCHEZ PERDOMO</t>
  </si>
  <si>
    <t>YOKASTA ALEXANDRA TAPIA MARTINEZ</t>
  </si>
  <si>
    <t>ENCARGADO DE CONTABILIDAD</t>
  </si>
  <si>
    <t>FRANCISCO ALBERTO BORDA CACERES</t>
  </si>
  <si>
    <t>ANALISTA FINANCIERO</t>
  </si>
  <si>
    <t>ERICK NATHANAEL FELIZ FABIAN</t>
  </si>
  <si>
    <t>MARIA DEL CARMEN ARIAS DUARTE</t>
  </si>
  <si>
    <t>CONTADOR</t>
  </si>
  <si>
    <t>JHONNELGIA TAVERAS DE AZA DE BALBUE</t>
  </si>
  <si>
    <t>ANALISTA DE PRESUPUESTO</t>
  </si>
  <si>
    <t>LEYDI RAYMIL ARIAS HIRALDO</t>
  </si>
  <si>
    <t>DEPARTAMENTO DE TECNOLOGIAS DE LA INFORMACION Y COMUNICACION- DAEH</t>
  </si>
  <si>
    <t>ISMAEL RODRIGUEZ FELIZ</t>
  </si>
  <si>
    <t>YULISSA JOSEFINA REYES GARCIA</t>
  </si>
  <si>
    <t>TECNICO DE COMUNICACIONES</t>
  </si>
  <si>
    <t>MARCOS ABRAHAM PILAR MEDINA</t>
  </si>
  <si>
    <t>ANALISTA INFORMATICO</t>
  </si>
  <si>
    <t>LUIS EDUARDO GARCIA SANCHEZ</t>
  </si>
  <si>
    <t>TECNICO AUDIOVISUAL</t>
  </si>
  <si>
    <t>CARLOS MANUEL COLUMNA RIVERA</t>
  </si>
  <si>
    <t>NELSON ROBERTO SANTAMARIA JAVIER</t>
  </si>
  <si>
    <t>GREGORIO ALEXANDER GUTIERREZ RAMIRE</t>
  </si>
  <si>
    <t>JOSE ANIBAL GUILAMO HIRUJO</t>
  </si>
  <si>
    <t>ENCARGADO DE TECNOLOGIA DE LA</t>
  </si>
  <si>
    <t>GRECIA MERCEDES FLORIAN PEREZ</t>
  </si>
  <si>
    <t>ANGEL MARIA LINARES PEREZ</t>
  </si>
  <si>
    <t>AARON TAVAREZ DE LOS SANTOS</t>
  </si>
  <si>
    <t>RUBEN DAVID SANCHEZ SEVERINO</t>
  </si>
  <si>
    <t>RONALD GERARDO FLETE</t>
  </si>
  <si>
    <t>FRANCISCO EDUARDO TIRADO FELIZ</t>
  </si>
  <si>
    <t>DEYVI DE LEON ULLOA</t>
  </si>
  <si>
    <t>DEPARTAMENTO DE GESTION EXTRA-HOSPITALARIA- DAEH</t>
  </si>
  <si>
    <t>SAMIRA CASTILLO DE ESPINAL</t>
  </si>
  <si>
    <t>ANALISTA DE CALIDAD EN LA GES</t>
  </si>
  <si>
    <t>CARMEN ANTONIA GUTIERREZ UREÑA</t>
  </si>
  <si>
    <t>ASISTENTE EJECUTIVA</t>
  </si>
  <si>
    <t>VANESSA MARGARITA ESPINAL READ</t>
  </si>
  <si>
    <t>MAYELIN CARALY FRANCISCO BRITO</t>
  </si>
  <si>
    <t>COORDINADOR (A) DE COMUNICACI</t>
  </si>
  <si>
    <t>YANIRA MARTINEZ FRANCO</t>
  </si>
  <si>
    <t>LILIAN MINEIDY MORA PEREZ</t>
  </si>
  <si>
    <t>ESTEFANY YULISA TAVAREZ HERNANDEZ</t>
  </si>
  <si>
    <t>ANTONIA PAOLA DE LA CRUZ ANGELES</t>
  </si>
  <si>
    <t>JEANNETTE RIVERA GONZALEZ</t>
  </si>
  <si>
    <t>DIVISION DE OPERACIONES-DAEH</t>
  </si>
  <si>
    <t>STENLLY DAHIANA ORTIZ ARIAS</t>
  </si>
  <si>
    <t>LUISANNA MARGARITA MERCEDES DE CONC</t>
  </si>
  <si>
    <t>ENCARGADO (A)</t>
  </si>
  <si>
    <t>DIVISION DE ENTRENAMIENTO Y SIMULACROS- DAEH</t>
  </si>
  <si>
    <t>ANGELA RAQUEL CAPELLAN MATEO</t>
  </si>
  <si>
    <t>MAURIS PEREZ TEJEDA</t>
  </si>
  <si>
    <t>MILDRED MARGARITA SANCHEZ PEREZ</t>
  </si>
  <si>
    <t>ANTONIO LAGARES QUEZADA</t>
  </si>
  <si>
    <t>ROLANDO DAVID MATOS</t>
  </si>
  <si>
    <t>LILIBET VIDAL MONTERO</t>
  </si>
  <si>
    <t>YESSENIA CARVAJAL CORCINO</t>
  </si>
  <si>
    <t>ANDREINA ESTEANIA FERRERAS BORGES</t>
  </si>
  <si>
    <t>FRANCISCO ANTONIO HERNANDEZ MENA</t>
  </si>
  <si>
    <t>RAFAEL FELIZ FELIZ</t>
  </si>
  <si>
    <t>DAVID RAFAEL VICENTE FABIAN</t>
  </si>
  <si>
    <t>DEPARTAMENTO DE COORDINACION Y ENLACE CON LA RED PUBLICA DE SALUD-DAEH</t>
  </si>
  <si>
    <t>AMAZONA AURORA DE JESUS ROSARIO</t>
  </si>
  <si>
    <t>ESCANIA MAYERLIN REINOSO SANCHEZ</t>
  </si>
  <si>
    <t>DIVISION DE GESTION A URGENCIAS Y EMERGENCIAS- DAEH</t>
  </si>
  <si>
    <t>LADY LAURA RODRIGUEZ REYES</t>
  </si>
  <si>
    <t>Femenino</t>
  </si>
  <si>
    <t>Masculino</t>
  </si>
  <si>
    <t>NOMBRE</t>
  </si>
  <si>
    <t>CARGO</t>
  </si>
  <si>
    <t>ESTATUS</t>
  </si>
  <si>
    <t>GENERO</t>
  </si>
  <si>
    <t>FECHA TERMINO</t>
  </si>
  <si>
    <t>TEMPORALES</t>
  </si>
  <si>
    <t>FECHA DESIG.</t>
  </si>
  <si>
    <t>OTROS INGR.</t>
  </si>
  <si>
    <t>TOTAL INGR.</t>
  </si>
  <si>
    <t>OTROS DESC.</t>
  </si>
  <si>
    <t>TOTAL DESC.</t>
  </si>
  <si>
    <t>NETO</t>
  </si>
  <si>
    <t>DIRECCION DE SERVICIOS DE ATENCION A EMERGENCIAS EXTRA HOSPITALARIA (DAEH)</t>
  </si>
  <si>
    <t>SDO.BRUTO</t>
  </si>
  <si>
    <t>JOSE LUIS CANARIO QUEZADA</t>
  </si>
  <si>
    <t>ROSA AWILDA PEREZ SIERRA</t>
  </si>
  <si>
    <t>ELAINE RAFELINA PALMER CABRERA</t>
  </si>
  <si>
    <t>JUAN ESTEBAN PONCIANO SANCHEZ</t>
  </si>
  <si>
    <t>CENTRO DE REGULACION DE URGENCIAS Y EMERGENCIAS  PUERTO PLATA  DAEH</t>
  </si>
  <si>
    <t>KEISSY MERCEDES CASTILLO BONILLA</t>
  </si>
  <si>
    <t>LUIS ML. GUZMAN GARCIA</t>
  </si>
  <si>
    <t>RAMON LEONARDO HERRERA CRUCETA</t>
  </si>
  <si>
    <t>DEPARTAMENTO GESTION RIESGOS., Y PREP. Y RESPUESTA ANTE DESASTRES</t>
  </si>
  <si>
    <t>HECTOR ANDRES VALLEJO</t>
  </si>
  <si>
    <t>LINEA DEBE DAR  CERO</t>
  </si>
  <si>
    <t>LUIS OCTAVIO PEÑA RODRIGUEZ</t>
  </si>
  <si>
    <t>JOSE JOAQUIN VALENZUELA MARTINEZ</t>
  </si>
  <si>
    <t>DARLYN ENCARNACION MATEO</t>
  </si>
  <si>
    <t>DAVIS ANDERSON CORONADO JAQUEZ</t>
  </si>
  <si>
    <t>JULIO JOSE LARA PEÑA</t>
  </si>
  <si>
    <t>HUGO ALBERTO CABRERA ROMERO</t>
  </si>
  <si>
    <t>DARIO ALEXANDER GOMEZ PIÑA</t>
  </si>
  <si>
    <t>ANALISTA DE SISTEMAS INFORMATICOS</t>
  </si>
  <si>
    <t>ENC. OFIC. LIBRE ACCESO INFORM</t>
  </si>
  <si>
    <t>SORIBEL MENDEZ SANCHEZ</t>
  </si>
  <si>
    <t>EDICKSON DE JESUS MARTINEZ RODRIGUEZ</t>
  </si>
  <si>
    <t>ANGHIE BERIOSKA CEDEÑO SOTO</t>
  </si>
  <si>
    <t>EVELYN ADERSY ABREU CASTILLO</t>
  </si>
  <si>
    <t>DPTO. JURIDICO</t>
  </si>
  <si>
    <t>JUAN MA. DEL PILAR REYES SANCHEZ</t>
  </si>
  <si>
    <t>DANIEL JUNIO DECENA GUZMAN</t>
  </si>
  <si>
    <t>DIVISION DE COMPRAS Y  CONTRATACIONES -DAEH</t>
  </si>
  <si>
    <t>ADALGISA DE LA CRUZ HERNANDEZ</t>
  </si>
  <si>
    <t>LUIS JEREMY VALDEZ BENITEZ</t>
  </si>
  <si>
    <t>RAFAEL EL GRANDE DE LA CRUZ DIZ</t>
  </si>
  <si>
    <t>ENCARGADA RELACIONES LABORALES</t>
  </si>
  <si>
    <t>ENC. DIV. DESEMEÑO Y CAPACIT.</t>
  </si>
  <si>
    <t>NOMINA PERSONAL TEMPORAL MES DE ENERO   2025</t>
  </si>
  <si>
    <t>COORDINADOR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</si>
</sst>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0" borderId="2" applyNumberFormat="0" applyFill="0" applyAlignment="0" applyProtection="0"/>
  </cellStyleXfs>
  <cellXfs count="21">
    <xf numFmtId="0" fontId="0" fillId="0" borderId="0" xfId="0"/>
    <xf numFmtId="0" fontId="3" fillId="0" borderId="0" xfId="0" applyFont="1"/>
    <xf numFmtId="4" fontId="3" fillId="0" borderId="0" xfId="0" applyNumberFormat="1" applyFont="1"/>
    <xf numFmtId="0" fontId="3" fillId="3" borderId="0" xfId="0" applyFont="1" applyFill="1"/>
    <xf numFmtId="4" fontId="3" fillId="3" borderId="0" xfId="0" applyNumberFormat="1" applyFont="1" applyFill="1"/>
    <xf numFmtId="0" fontId="4" fillId="0" borderId="0" xfId="0" applyFont="1"/>
    <xf numFmtId="0" fontId="5" fillId="0" borderId="0" xfId="0" applyFont="1"/>
    <xf numFmtId="4" fontId="4" fillId="0" borderId="0" xfId="0" applyNumberFormat="1" applyFont="1"/>
    <xf numFmtId="164" fontId="4" fillId="0" borderId="0" xfId="0" applyNumberFormat="1" applyFont="1"/>
    <xf numFmtId="4" fontId="5" fillId="0" borderId="1" xfId="0" applyNumberFormat="1" applyFont="1" applyBorder="1"/>
    <xf numFmtId="4" fontId="5" fillId="0" borderId="0" xfId="0" applyNumberFormat="1" applyFont="1"/>
    <xf numFmtId="164" fontId="4" fillId="3" borderId="0" xfId="0" applyNumberFormat="1" applyFont="1" applyFill="1"/>
    <xf numFmtId="4" fontId="4" fillId="3" borderId="0" xfId="0" applyNumberFormat="1" applyFont="1" applyFill="1"/>
    <xf numFmtId="0" fontId="4" fillId="3" borderId="0" xfId="0" applyFont="1" applyFill="1"/>
    <xf numFmtId="3" fontId="5" fillId="0" borderId="0" xfId="0" applyNumberFormat="1" applyFont="1"/>
    <xf numFmtId="0" fontId="5" fillId="3" borderId="0" xfId="0" applyFont="1" applyFill="1" applyAlignment="1">
      <alignment horizontal="center"/>
    </xf>
    <xf numFmtId="4" fontId="5" fillId="3" borderId="0" xfId="0" applyNumberFormat="1" applyFont="1" applyFill="1" applyAlignment="1">
      <alignment horizontal="center"/>
    </xf>
    <xf numFmtId="0" fontId="4" fillId="4" borderId="0" xfId="0" applyFont="1" applyFill="1"/>
    <xf numFmtId="4" fontId="4" fillId="4" borderId="0" xfId="0" applyNumberFormat="1" applyFont="1" applyFill="1"/>
    <xf numFmtId="0" fontId="5" fillId="4" borderId="0" xfId="0" applyFont="1" applyFill="1"/>
    <xf numFmtId="164" fontId="4" fillId="4" borderId="0" xfId="0" applyNumberFormat="1" applyFont="1" applyFill="1"/>
  </cellXfs>
  <cellStyles count="3"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142875</xdr:rowOff>
    </xdr:from>
    <xdr:to>
      <xdr:col>0</xdr:col>
      <xdr:colOff>1666875</xdr:colOff>
      <xdr:row>5</xdr:row>
      <xdr:rowOff>47625</xdr:rowOff>
    </xdr:to>
    <xdr:pic>
      <xdr:nvPicPr>
        <xdr:cNvPr id="1204" name="Imagen 1">
          <a:extLst>
            <a:ext uri="{FF2B5EF4-FFF2-40B4-BE49-F238E27FC236}">
              <a16:creationId xmlns:a16="http://schemas.microsoft.com/office/drawing/2014/main" id="{61B8334E-4617-D768-BAB0-FDF448622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57150" y="142875"/>
          <a:ext cx="16097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8B012-920C-4806-835B-BFD9626D4DDE}">
  <sheetPr>
    <tabColor rgb="FFFF0000"/>
    <pageSetUpPr fitToPage="1"/>
  </sheetPr>
  <dimension ref="A2:T422"/>
  <sheetViews>
    <sheetView tabSelected="1" topLeftCell="A391" zoomScaleNormal="100" workbookViewId="0">
      <selection activeCell="A272" sqref="A272:XFD272"/>
    </sheetView>
  </sheetViews>
  <sheetFormatPr baseColWidth="10" defaultColWidth="9.140625" defaultRowHeight="12" x14ac:dyDescent="0.2"/>
  <cols>
    <col min="1" max="1" width="32.140625" style="5" customWidth="1"/>
    <col min="2" max="2" width="23.85546875" style="5" customWidth="1"/>
    <col min="3" max="3" width="12.42578125" style="5" customWidth="1"/>
    <col min="4" max="4" width="9.28515625" style="5" customWidth="1"/>
    <col min="5" max="5" width="10" style="5" customWidth="1"/>
    <col min="6" max="6" width="12.140625" style="5" customWidth="1"/>
    <col min="7" max="7" width="16.5703125" style="5" customWidth="1"/>
    <col min="8" max="8" width="11.5703125" style="5" customWidth="1"/>
    <col min="9" max="9" width="18.5703125" style="5" customWidth="1"/>
    <col min="10" max="13" width="11.5703125" style="7" customWidth="1"/>
    <col min="14" max="14" width="15.42578125" style="5" customWidth="1"/>
    <col min="15" max="15" width="14.7109375" style="5" customWidth="1"/>
    <col min="16" max="16384" width="9.140625" style="1"/>
  </cols>
  <sheetData>
    <row r="2" spans="1:18" x14ac:dyDescent="0.2">
      <c r="B2" s="6" t="s">
        <v>309</v>
      </c>
    </row>
    <row r="3" spans="1:18" x14ac:dyDescent="0.2">
      <c r="B3" s="6" t="s">
        <v>344</v>
      </c>
    </row>
    <row r="7" spans="1:18" x14ac:dyDescent="0.2">
      <c r="A7" s="19" t="s">
        <v>3</v>
      </c>
      <c r="B7" s="19"/>
      <c r="C7" s="17"/>
      <c r="D7" s="17"/>
      <c r="E7" s="17"/>
      <c r="F7" s="17"/>
      <c r="G7" s="17"/>
      <c r="H7" s="17"/>
      <c r="I7" s="17"/>
      <c r="J7" s="18"/>
      <c r="K7" s="18"/>
      <c r="L7" s="18"/>
      <c r="M7" s="18"/>
      <c r="N7" s="17"/>
      <c r="O7" s="17"/>
    </row>
    <row r="8" spans="1:18" s="3" customFormat="1" x14ac:dyDescent="0.2">
      <c r="A8" s="15" t="s">
        <v>297</v>
      </c>
      <c r="B8" s="15" t="s">
        <v>298</v>
      </c>
      <c r="C8" s="15" t="s">
        <v>299</v>
      </c>
      <c r="D8" s="15" t="s">
        <v>300</v>
      </c>
      <c r="E8" s="15" t="s">
        <v>303</v>
      </c>
      <c r="F8" s="15" t="s">
        <v>301</v>
      </c>
      <c r="G8" s="16" t="s">
        <v>310</v>
      </c>
      <c r="H8" s="16" t="s">
        <v>304</v>
      </c>
      <c r="I8" s="16" t="s">
        <v>305</v>
      </c>
      <c r="J8" s="16" t="s">
        <v>0</v>
      </c>
      <c r="K8" s="16" t="s">
        <v>1</v>
      </c>
      <c r="L8" s="16" t="s">
        <v>2</v>
      </c>
      <c r="M8" s="16" t="s">
        <v>306</v>
      </c>
      <c r="N8" s="16" t="s">
        <v>307</v>
      </c>
      <c r="O8" s="16" t="s">
        <v>308</v>
      </c>
    </row>
    <row r="9" spans="1:18" x14ac:dyDescent="0.2">
      <c r="A9" s="5" t="s">
        <v>4</v>
      </c>
      <c r="B9" s="5" t="s">
        <v>5</v>
      </c>
      <c r="C9" s="5" t="s">
        <v>302</v>
      </c>
      <c r="D9" s="5" t="s">
        <v>296</v>
      </c>
      <c r="E9" s="8">
        <v>45536</v>
      </c>
      <c r="F9" s="8">
        <v>45717</v>
      </c>
      <c r="G9" s="7">
        <v>105000</v>
      </c>
      <c r="H9" s="5">
        <v>0</v>
      </c>
      <c r="I9" s="7">
        <v>105000</v>
      </c>
      <c r="J9" s="7">
        <v>3013.5</v>
      </c>
      <c r="K9" s="7">
        <v>13281.49</v>
      </c>
      <c r="L9" s="7">
        <v>3192</v>
      </c>
      <c r="M9" s="7">
        <v>25</v>
      </c>
      <c r="N9" s="7">
        <f>+J9+K9+L9+M9</f>
        <v>19511.989999999998</v>
      </c>
      <c r="O9" s="7">
        <f>+I9-N9</f>
        <v>85488.010000000009</v>
      </c>
      <c r="P9" s="2"/>
      <c r="Q9" s="2"/>
      <c r="R9" s="2"/>
    </row>
    <row r="10" spans="1:18" x14ac:dyDescent="0.2">
      <c r="A10" s="5" t="s">
        <v>6</v>
      </c>
      <c r="B10" s="5" t="s">
        <v>7</v>
      </c>
      <c r="C10" s="5" t="s">
        <v>302</v>
      </c>
      <c r="D10" s="5" t="s">
        <v>296</v>
      </c>
      <c r="E10" s="8">
        <v>45536</v>
      </c>
      <c r="F10" s="8">
        <v>45717</v>
      </c>
      <c r="G10" s="7">
        <v>60000</v>
      </c>
      <c r="H10" s="5">
        <v>0</v>
      </c>
      <c r="I10" s="7">
        <v>60000</v>
      </c>
      <c r="J10" s="7">
        <v>1722</v>
      </c>
      <c r="K10" s="7">
        <v>3486.68</v>
      </c>
      <c r="L10" s="7">
        <v>1824</v>
      </c>
      <c r="M10" s="7">
        <v>25</v>
      </c>
      <c r="N10" s="7">
        <f>+J10+K10+L10+M10</f>
        <v>7057.68</v>
      </c>
      <c r="O10" s="7">
        <f>+I10-N10</f>
        <v>52942.32</v>
      </c>
      <c r="P10" s="2"/>
      <c r="Q10" s="2"/>
      <c r="R10" s="2"/>
    </row>
    <row r="11" spans="1:18" x14ac:dyDescent="0.2">
      <c r="A11" s="5" t="s">
        <v>10</v>
      </c>
      <c r="B11" s="5" t="s">
        <v>11</v>
      </c>
      <c r="C11" s="5" t="s">
        <v>302</v>
      </c>
      <c r="D11" s="5" t="s">
        <v>296</v>
      </c>
      <c r="E11" s="8">
        <v>45536</v>
      </c>
      <c r="F11" s="8">
        <v>45717</v>
      </c>
      <c r="G11" s="7">
        <v>55000</v>
      </c>
      <c r="H11" s="5">
        <v>0</v>
      </c>
      <c r="I11" s="7">
        <v>55000</v>
      </c>
      <c r="J11" s="7">
        <v>1578.5</v>
      </c>
      <c r="K11" s="7">
        <v>2559.6799999999998</v>
      </c>
      <c r="L11" s="7">
        <v>1672</v>
      </c>
      <c r="M11" s="7">
        <v>25</v>
      </c>
      <c r="N11" s="7">
        <f>+J11+K11+L11+M11</f>
        <v>5835.18</v>
      </c>
      <c r="O11" s="7">
        <f>+I11-N11</f>
        <v>49164.82</v>
      </c>
      <c r="P11" s="2"/>
      <c r="Q11" s="2"/>
      <c r="R11" s="2"/>
    </row>
    <row r="12" spans="1:18" x14ac:dyDescent="0.2">
      <c r="A12" s="5" t="s">
        <v>8</v>
      </c>
      <c r="B12" s="5" t="s">
        <v>9</v>
      </c>
      <c r="C12" s="5" t="s">
        <v>302</v>
      </c>
      <c r="D12" s="5" t="s">
        <v>296</v>
      </c>
      <c r="E12" s="8">
        <v>45536</v>
      </c>
      <c r="F12" s="8">
        <v>45717</v>
      </c>
      <c r="G12" s="7">
        <v>50000</v>
      </c>
      <c r="H12" s="5">
        <v>0</v>
      </c>
      <c r="I12" s="7">
        <v>50000</v>
      </c>
      <c r="J12" s="7">
        <v>1435</v>
      </c>
      <c r="K12" s="7">
        <v>1854</v>
      </c>
      <c r="L12" s="7">
        <v>1520</v>
      </c>
      <c r="M12" s="7">
        <v>25</v>
      </c>
      <c r="N12" s="7">
        <f>+J12+K12+L12+M12</f>
        <v>4834</v>
      </c>
      <c r="O12" s="7">
        <f>+I12-N12</f>
        <v>45166</v>
      </c>
      <c r="P12" s="2"/>
      <c r="Q12" s="2"/>
      <c r="R12" s="2"/>
    </row>
    <row r="13" spans="1:18" ht="12.75" thickBot="1" x14ac:dyDescent="0.25">
      <c r="A13" s="5" t="s">
        <v>13</v>
      </c>
      <c r="B13" s="5">
        <v>4</v>
      </c>
      <c r="G13" s="9">
        <f>SUM(G9:G12)</f>
        <v>270000</v>
      </c>
      <c r="H13" s="9">
        <f t="shared" ref="H13:O13" si="0">SUM(H9:H12)</f>
        <v>0</v>
      </c>
      <c r="I13" s="9">
        <f t="shared" si="0"/>
        <v>270000</v>
      </c>
      <c r="J13" s="9">
        <f t="shared" si="0"/>
        <v>7749</v>
      </c>
      <c r="K13" s="9">
        <f t="shared" si="0"/>
        <v>21181.85</v>
      </c>
      <c r="L13" s="9">
        <f t="shared" si="0"/>
        <v>8208</v>
      </c>
      <c r="M13" s="9">
        <f t="shared" si="0"/>
        <v>100</v>
      </c>
      <c r="N13" s="9">
        <f t="shared" si="0"/>
        <v>37238.85</v>
      </c>
      <c r="O13" s="9">
        <f t="shared" si="0"/>
        <v>232761.15000000002</v>
      </c>
      <c r="P13" s="2"/>
      <c r="Q13" s="2"/>
      <c r="R13" s="2"/>
    </row>
    <row r="14" spans="1:18" x14ac:dyDescent="0.2">
      <c r="P14" s="2"/>
      <c r="Q14" s="2"/>
      <c r="R14" s="2"/>
    </row>
    <row r="15" spans="1:18" x14ac:dyDescent="0.2">
      <c r="A15" s="19" t="s">
        <v>202</v>
      </c>
      <c r="B15" s="17"/>
      <c r="C15" s="17"/>
      <c r="D15" s="17"/>
      <c r="E15" s="17"/>
      <c r="F15" s="20"/>
      <c r="G15" s="20"/>
      <c r="H15" s="17"/>
      <c r="I15" s="17"/>
      <c r="J15" s="18"/>
      <c r="K15" s="18"/>
      <c r="L15" s="18"/>
      <c r="M15" s="18"/>
      <c r="N15" s="17"/>
      <c r="O15" s="17"/>
      <c r="P15" s="2"/>
      <c r="Q15" s="2"/>
      <c r="R15" s="2"/>
    </row>
    <row r="16" spans="1:18" s="3" customFormat="1" x14ac:dyDescent="0.2">
      <c r="A16" s="15" t="s">
        <v>297</v>
      </c>
      <c r="B16" s="15" t="s">
        <v>298</v>
      </c>
      <c r="C16" s="15" t="s">
        <v>299</v>
      </c>
      <c r="D16" s="15" t="s">
        <v>300</v>
      </c>
      <c r="E16" s="15" t="s">
        <v>303</v>
      </c>
      <c r="F16" s="15" t="s">
        <v>301</v>
      </c>
      <c r="G16" s="16" t="s">
        <v>310</v>
      </c>
      <c r="H16" s="16" t="s">
        <v>304</v>
      </c>
      <c r="I16" s="16" t="s">
        <v>305</v>
      </c>
      <c r="J16" s="16" t="s">
        <v>0</v>
      </c>
      <c r="K16" s="16" t="s">
        <v>1</v>
      </c>
      <c r="L16" s="16" t="s">
        <v>2</v>
      </c>
      <c r="M16" s="16" t="s">
        <v>306</v>
      </c>
      <c r="N16" s="16" t="s">
        <v>307</v>
      </c>
      <c r="O16" s="16" t="s">
        <v>308</v>
      </c>
      <c r="P16" s="4"/>
      <c r="Q16" s="4"/>
      <c r="R16" s="4"/>
    </row>
    <row r="17" spans="1:18" x14ac:dyDescent="0.2">
      <c r="A17" s="5" t="s">
        <v>203</v>
      </c>
      <c r="B17" s="5" t="s">
        <v>204</v>
      </c>
      <c r="C17" s="5" t="s">
        <v>302</v>
      </c>
      <c r="D17" s="5" t="s">
        <v>295</v>
      </c>
      <c r="E17" s="8">
        <v>45627</v>
      </c>
      <c r="F17" s="8">
        <v>45809</v>
      </c>
      <c r="G17" s="7">
        <v>128000</v>
      </c>
      <c r="H17" s="5">
        <v>0</v>
      </c>
      <c r="I17" s="7">
        <v>128000</v>
      </c>
      <c r="J17" s="7">
        <v>3673.6</v>
      </c>
      <c r="K17" s="7">
        <v>18691.669999999998</v>
      </c>
      <c r="L17" s="7">
        <v>3891.2</v>
      </c>
      <c r="M17" s="7">
        <v>25</v>
      </c>
      <c r="N17" s="7">
        <f t="shared" ref="N17:N31" si="1">+J17+K17+L17+M17</f>
        <v>26281.469999999998</v>
      </c>
      <c r="O17" s="7">
        <f t="shared" ref="O17:O31" si="2">+I17-N17</f>
        <v>101718.53</v>
      </c>
      <c r="P17" s="2"/>
      <c r="Q17" s="2"/>
      <c r="R17" s="2"/>
    </row>
    <row r="18" spans="1:18" x14ac:dyDescent="0.2">
      <c r="A18" s="5" t="s">
        <v>207</v>
      </c>
      <c r="B18" s="5" t="s">
        <v>73</v>
      </c>
      <c r="C18" s="5" t="s">
        <v>302</v>
      </c>
      <c r="D18" s="5" t="s">
        <v>296</v>
      </c>
      <c r="E18" s="8">
        <v>45474</v>
      </c>
      <c r="F18" s="8">
        <v>45658</v>
      </c>
      <c r="G18" s="7">
        <v>105000</v>
      </c>
      <c r="H18" s="5">
        <v>0</v>
      </c>
      <c r="I18" s="7">
        <v>105000</v>
      </c>
      <c r="J18" s="7">
        <v>3013.5</v>
      </c>
      <c r="K18" s="7">
        <v>13281.49</v>
      </c>
      <c r="L18" s="7">
        <v>3192</v>
      </c>
      <c r="M18" s="7">
        <v>25</v>
      </c>
      <c r="N18" s="7">
        <f t="shared" si="1"/>
        <v>19511.989999999998</v>
      </c>
      <c r="O18" s="7">
        <f t="shared" si="2"/>
        <v>85488.010000000009</v>
      </c>
      <c r="P18" s="2"/>
      <c r="Q18" s="2"/>
      <c r="R18" s="2"/>
    </row>
    <row r="19" spans="1:18" x14ac:dyDescent="0.2">
      <c r="A19" s="5" t="s">
        <v>211</v>
      </c>
      <c r="B19" s="5" t="s">
        <v>164</v>
      </c>
      <c r="C19" s="5" t="s">
        <v>302</v>
      </c>
      <c r="D19" s="5" t="s">
        <v>295</v>
      </c>
      <c r="E19" s="8">
        <v>45536</v>
      </c>
      <c r="F19" s="8">
        <v>45717</v>
      </c>
      <c r="G19" s="7">
        <v>76000</v>
      </c>
      <c r="H19" s="5">
        <v>0</v>
      </c>
      <c r="I19" s="7">
        <v>76000</v>
      </c>
      <c r="J19" s="7">
        <v>2181.1999999999998</v>
      </c>
      <c r="K19" s="7">
        <v>6497.56</v>
      </c>
      <c r="L19" s="7">
        <v>2310.4</v>
      </c>
      <c r="M19" s="7">
        <v>25</v>
      </c>
      <c r="N19" s="7">
        <f t="shared" si="1"/>
        <v>11014.16</v>
      </c>
      <c r="O19" s="7">
        <f t="shared" si="2"/>
        <v>64985.84</v>
      </c>
      <c r="P19" s="2"/>
      <c r="Q19" s="2"/>
      <c r="R19" s="2"/>
    </row>
    <row r="20" spans="1:18" x14ac:dyDescent="0.2">
      <c r="A20" s="5" t="s">
        <v>212</v>
      </c>
      <c r="B20" s="5" t="s">
        <v>16</v>
      </c>
      <c r="C20" s="5" t="s">
        <v>302</v>
      </c>
      <c r="D20" s="5" t="s">
        <v>296</v>
      </c>
      <c r="E20" s="8">
        <v>45413</v>
      </c>
      <c r="F20" s="8">
        <v>45597</v>
      </c>
      <c r="G20" s="7">
        <v>76000</v>
      </c>
      <c r="H20" s="5">
        <v>0</v>
      </c>
      <c r="I20" s="7">
        <v>76000</v>
      </c>
      <c r="J20" s="7">
        <v>2181.1999999999998</v>
      </c>
      <c r="K20" s="7">
        <v>6497.56</v>
      </c>
      <c r="L20" s="7">
        <v>2310.4</v>
      </c>
      <c r="M20" s="7">
        <v>25</v>
      </c>
      <c r="N20" s="7">
        <f t="shared" si="1"/>
        <v>11014.16</v>
      </c>
      <c r="O20" s="7">
        <f t="shared" si="2"/>
        <v>64985.84</v>
      </c>
      <c r="P20" s="2"/>
      <c r="Q20" s="2"/>
      <c r="R20" s="2"/>
    </row>
    <row r="21" spans="1:18" x14ac:dyDescent="0.2">
      <c r="A21" s="5" t="s">
        <v>205</v>
      </c>
      <c r="B21" s="5" t="s">
        <v>16</v>
      </c>
      <c r="C21" s="5" t="s">
        <v>302</v>
      </c>
      <c r="D21" s="5" t="s">
        <v>295</v>
      </c>
      <c r="E21" s="8">
        <v>45505</v>
      </c>
      <c r="F21" s="8">
        <v>45689</v>
      </c>
      <c r="G21" s="7">
        <v>60000</v>
      </c>
      <c r="H21" s="5">
        <v>0</v>
      </c>
      <c r="I21" s="7">
        <v>60000</v>
      </c>
      <c r="J21" s="7">
        <v>1722</v>
      </c>
      <c r="K21" s="7">
        <v>3486.68</v>
      </c>
      <c r="L21" s="7">
        <v>1824</v>
      </c>
      <c r="M21" s="7">
        <v>25</v>
      </c>
      <c r="N21" s="7">
        <f t="shared" si="1"/>
        <v>7057.68</v>
      </c>
      <c r="O21" s="7">
        <f t="shared" si="2"/>
        <v>52942.32</v>
      </c>
      <c r="P21" s="2"/>
      <c r="Q21" s="2"/>
      <c r="R21" s="2"/>
    </row>
    <row r="22" spans="1:18" x14ac:dyDescent="0.2">
      <c r="A22" s="5" t="s">
        <v>322</v>
      </c>
      <c r="B22" s="5" t="s">
        <v>16</v>
      </c>
      <c r="C22" s="5" t="s">
        <v>302</v>
      </c>
      <c r="D22" s="5" t="s">
        <v>296</v>
      </c>
      <c r="E22" s="8">
        <v>45566</v>
      </c>
      <c r="F22" s="8">
        <v>45748</v>
      </c>
      <c r="G22" s="7">
        <v>76000</v>
      </c>
      <c r="H22" s="5">
        <v>0</v>
      </c>
      <c r="I22" s="7">
        <f>+G22</f>
        <v>76000</v>
      </c>
      <c r="J22" s="7">
        <v>2181.1999999999998</v>
      </c>
      <c r="K22" s="7">
        <v>6497.56</v>
      </c>
      <c r="L22" s="7">
        <v>2310.4</v>
      </c>
      <c r="M22" s="7">
        <v>25</v>
      </c>
      <c r="N22" s="7">
        <f t="shared" si="1"/>
        <v>11014.16</v>
      </c>
      <c r="O22" s="7">
        <f t="shared" si="2"/>
        <v>64985.84</v>
      </c>
      <c r="P22" s="2"/>
      <c r="Q22" s="2"/>
      <c r="R22" s="2"/>
    </row>
    <row r="23" spans="1:18" x14ac:dyDescent="0.2">
      <c r="A23" s="5" t="s">
        <v>332</v>
      </c>
      <c r="B23" s="5" t="s">
        <v>16</v>
      </c>
      <c r="C23" s="5" t="s">
        <v>302</v>
      </c>
      <c r="D23" s="5" t="s">
        <v>296</v>
      </c>
      <c r="E23" s="8">
        <v>45627</v>
      </c>
      <c r="F23" s="8">
        <v>45809</v>
      </c>
      <c r="G23" s="7">
        <v>76000</v>
      </c>
      <c r="H23" s="7">
        <v>0</v>
      </c>
      <c r="I23" s="7">
        <v>76000</v>
      </c>
      <c r="J23" s="7">
        <v>2181.1999999999998</v>
      </c>
      <c r="K23" s="7">
        <v>6497.56</v>
      </c>
      <c r="L23" s="7">
        <v>2310.4</v>
      </c>
      <c r="M23" s="7">
        <v>25</v>
      </c>
      <c r="N23" s="7">
        <f>+J23+K23+L23+M23</f>
        <v>11014.16</v>
      </c>
      <c r="O23" s="7">
        <f>+I23-N23</f>
        <v>64985.84</v>
      </c>
    </row>
    <row r="24" spans="1:18" x14ac:dyDescent="0.2">
      <c r="A24" s="5" t="s">
        <v>206</v>
      </c>
      <c r="B24" s="5" t="s">
        <v>34</v>
      </c>
      <c r="C24" s="5" t="s">
        <v>302</v>
      </c>
      <c r="D24" s="5" t="s">
        <v>295</v>
      </c>
      <c r="E24" s="8">
        <v>45413</v>
      </c>
      <c r="F24" s="8">
        <v>45597</v>
      </c>
      <c r="G24" s="7">
        <v>40000</v>
      </c>
      <c r="H24" s="5">
        <v>0</v>
      </c>
      <c r="I24" s="7">
        <v>40000</v>
      </c>
      <c r="J24" s="7">
        <v>1148</v>
      </c>
      <c r="K24" s="7">
        <v>442.65</v>
      </c>
      <c r="L24" s="7">
        <v>1216</v>
      </c>
      <c r="M24" s="7">
        <v>25</v>
      </c>
      <c r="N24" s="7">
        <f t="shared" si="1"/>
        <v>2831.65</v>
      </c>
      <c r="O24" s="7">
        <f t="shared" si="2"/>
        <v>37168.35</v>
      </c>
      <c r="P24" s="2"/>
      <c r="Q24" s="2"/>
      <c r="R24" s="2"/>
    </row>
    <row r="25" spans="1:18" x14ac:dyDescent="0.2">
      <c r="A25" s="5" t="s">
        <v>333</v>
      </c>
      <c r="B25" s="5" t="s">
        <v>19</v>
      </c>
      <c r="C25" s="5" t="s">
        <v>302</v>
      </c>
      <c r="D25" s="5" t="s">
        <v>295</v>
      </c>
      <c r="E25" s="8">
        <v>45627</v>
      </c>
      <c r="F25" s="8">
        <v>45809</v>
      </c>
      <c r="G25" s="7">
        <v>55000</v>
      </c>
      <c r="H25" s="7">
        <v>0</v>
      </c>
      <c r="I25" s="7">
        <v>55000</v>
      </c>
      <c r="J25" s="7">
        <v>1578.5</v>
      </c>
      <c r="K25" s="7">
        <v>2559.6799999999998</v>
      </c>
      <c r="L25" s="7">
        <v>1672</v>
      </c>
      <c r="M25" s="7">
        <v>25</v>
      </c>
      <c r="N25" s="7">
        <f>+J25+K25+L25+M25</f>
        <v>5835.18</v>
      </c>
      <c r="O25" s="7">
        <f>+I25-N25</f>
        <v>49164.82</v>
      </c>
    </row>
    <row r="26" spans="1:18" x14ac:dyDescent="0.2">
      <c r="A26" s="5" t="s">
        <v>323</v>
      </c>
      <c r="B26" s="5" t="s">
        <v>19</v>
      </c>
      <c r="C26" s="5" t="s">
        <v>302</v>
      </c>
      <c r="D26" s="5" t="s">
        <v>296</v>
      </c>
      <c r="E26" s="8">
        <v>45566</v>
      </c>
      <c r="F26" s="8">
        <v>45748</v>
      </c>
      <c r="G26" s="7">
        <v>50000</v>
      </c>
      <c r="H26" s="5">
        <v>0</v>
      </c>
      <c r="I26" s="7">
        <v>50000</v>
      </c>
      <c r="J26" s="7">
        <v>1435</v>
      </c>
      <c r="K26" s="7">
        <v>1854</v>
      </c>
      <c r="L26" s="7">
        <v>1520</v>
      </c>
      <c r="M26" s="7">
        <v>25</v>
      </c>
      <c r="N26" s="7">
        <f t="shared" si="1"/>
        <v>4834</v>
      </c>
      <c r="O26" s="7">
        <f t="shared" si="2"/>
        <v>45166</v>
      </c>
      <c r="P26" s="2"/>
      <c r="Q26" s="2"/>
      <c r="R26" s="2"/>
    </row>
    <row r="27" spans="1:18" x14ac:dyDescent="0.2">
      <c r="A27" s="5" t="s">
        <v>227</v>
      </c>
      <c r="B27" s="5" t="s">
        <v>19</v>
      </c>
      <c r="C27" s="5" t="s">
        <v>302</v>
      </c>
      <c r="D27" s="5" t="s">
        <v>295</v>
      </c>
      <c r="E27" s="8">
        <v>45505</v>
      </c>
      <c r="F27" s="8">
        <v>45689</v>
      </c>
      <c r="G27" s="7">
        <v>55000</v>
      </c>
      <c r="H27" s="5">
        <v>0</v>
      </c>
      <c r="I27" s="7">
        <f>+G27</f>
        <v>55000</v>
      </c>
      <c r="J27" s="7">
        <v>1578.5</v>
      </c>
      <c r="K27" s="7">
        <v>2559.6799999999998</v>
      </c>
      <c r="L27" s="7">
        <v>1672</v>
      </c>
      <c r="M27" s="7">
        <v>25</v>
      </c>
      <c r="N27" s="7">
        <f>+J27+K27+L27+M27</f>
        <v>5835.18</v>
      </c>
      <c r="O27" s="7">
        <f>+I27-N27</f>
        <v>49164.82</v>
      </c>
      <c r="P27" s="2"/>
      <c r="Q27" s="2"/>
      <c r="R27" s="2"/>
    </row>
    <row r="28" spans="1:18" x14ac:dyDescent="0.2">
      <c r="A28" s="5" t="s">
        <v>208</v>
      </c>
      <c r="B28" s="5" t="s">
        <v>19</v>
      </c>
      <c r="C28" s="5" t="s">
        <v>302</v>
      </c>
      <c r="D28" s="5" t="s">
        <v>295</v>
      </c>
      <c r="E28" s="8">
        <v>45566</v>
      </c>
      <c r="F28" s="8">
        <v>45748</v>
      </c>
      <c r="G28" s="7">
        <v>55000</v>
      </c>
      <c r="H28" s="5">
        <v>0</v>
      </c>
      <c r="I28" s="7">
        <v>55000</v>
      </c>
      <c r="J28" s="7">
        <v>1578.5</v>
      </c>
      <c r="K28" s="7">
        <v>2559.6799999999998</v>
      </c>
      <c r="L28" s="7">
        <v>1672</v>
      </c>
      <c r="M28" s="7">
        <v>25</v>
      </c>
      <c r="N28" s="7">
        <f t="shared" si="1"/>
        <v>5835.18</v>
      </c>
      <c r="O28" s="7">
        <f t="shared" si="2"/>
        <v>49164.82</v>
      </c>
      <c r="P28" s="2"/>
      <c r="Q28" s="2"/>
      <c r="R28" s="2"/>
    </row>
    <row r="29" spans="1:18" x14ac:dyDescent="0.2">
      <c r="A29" s="5" t="s">
        <v>209</v>
      </c>
      <c r="B29" s="5" t="s">
        <v>19</v>
      </c>
      <c r="C29" s="5" t="s">
        <v>302</v>
      </c>
      <c r="D29" s="5" t="s">
        <v>295</v>
      </c>
      <c r="E29" s="8">
        <v>45413</v>
      </c>
      <c r="F29" s="8">
        <v>45597</v>
      </c>
      <c r="G29" s="7">
        <v>55000</v>
      </c>
      <c r="H29" s="5">
        <v>0</v>
      </c>
      <c r="I29" s="7">
        <v>55000</v>
      </c>
      <c r="J29" s="7">
        <v>1578.5</v>
      </c>
      <c r="K29" s="7">
        <v>2559.6799999999998</v>
      </c>
      <c r="L29" s="7">
        <v>1672</v>
      </c>
      <c r="M29" s="7">
        <v>25</v>
      </c>
      <c r="N29" s="7">
        <f t="shared" si="1"/>
        <v>5835.18</v>
      </c>
      <c r="O29" s="7">
        <f t="shared" si="2"/>
        <v>49164.82</v>
      </c>
      <c r="P29" s="2"/>
      <c r="Q29" s="2"/>
      <c r="R29" s="2"/>
    </row>
    <row r="30" spans="1:18" x14ac:dyDescent="0.2">
      <c r="A30" s="5" t="s">
        <v>210</v>
      </c>
      <c r="B30" s="5" t="s">
        <v>19</v>
      </c>
      <c r="C30" s="5" t="s">
        <v>302</v>
      </c>
      <c r="D30" s="5" t="s">
        <v>295</v>
      </c>
      <c r="E30" s="8">
        <v>45413</v>
      </c>
      <c r="F30" s="8">
        <v>45597</v>
      </c>
      <c r="G30" s="7">
        <v>55000</v>
      </c>
      <c r="H30" s="5">
        <v>0</v>
      </c>
      <c r="I30" s="7">
        <v>55000</v>
      </c>
      <c r="J30" s="7">
        <v>1578.5</v>
      </c>
      <c r="K30" s="7">
        <v>2302.36</v>
      </c>
      <c r="L30" s="7">
        <v>1672</v>
      </c>
      <c r="M30" s="7">
        <f>1740.46+1280.98</f>
        <v>3021.44</v>
      </c>
      <c r="N30" s="7">
        <f t="shared" si="1"/>
        <v>8574.3000000000011</v>
      </c>
      <c r="O30" s="7">
        <f t="shared" si="2"/>
        <v>46425.7</v>
      </c>
      <c r="P30" s="2"/>
      <c r="Q30" s="2"/>
      <c r="R30" s="2"/>
    </row>
    <row r="31" spans="1:18" x14ac:dyDescent="0.2">
      <c r="A31" s="5" t="s">
        <v>320</v>
      </c>
      <c r="B31" s="5" t="s">
        <v>19</v>
      </c>
      <c r="C31" s="5" t="s">
        <v>302</v>
      </c>
      <c r="D31" s="5" t="s">
        <v>296</v>
      </c>
      <c r="E31" s="8">
        <v>45566</v>
      </c>
      <c r="F31" s="8">
        <v>45748</v>
      </c>
      <c r="G31" s="7">
        <v>55000</v>
      </c>
      <c r="H31" s="5">
        <v>0</v>
      </c>
      <c r="I31" s="7">
        <v>55000</v>
      </c>
      <c r="J31" s="7">
        <v>1578.5</v>
      </c>
      <c r="K31" s="7">
        <v>2559.6799999999998</v>
      </c>
      <c r="L31" s="7">
        <v>1672</v>
      </c>
      <c r="M31" s="7">
        <v>25</v>
      </c>
      <c r="N31" s="7">
        <f t="shared" si="1"/>
        <v>5835.18</v>
      </c>
      <c r="O31" s="7">
        <f t="shared" si="2"/>
        <v>49164.82</v>
      </c>
      <c r="P31" s="2"/>
      <c r="Q31" s="2"/>
      <c r="R31" s="2"/>
    </row>
    <row r="32" spans="1:18" ht="12.75" thickBot="1" x14ac:dyDescent="0.25">
      <c r="A32" s="5" t="s">
        <v>13</v>
      </c>
      <c r="B32" s="5">
        <v>14</v>
      </c>
      <c r="G32" s="9">
        <f t="shared" ref="G32:O32" si="3">SUM(G17:G31)</f>
        <v>1017000</v>
      </c>
      <c r="H32" s="9">
        <f t="shared" si="3"/>
        <v>0</v>
      </c>
      <c r="I32" s="9">
        <f t="shared" si="3"/>
        <v>1017000</v>
      </c>
      <c r="J32" s="9">
        <f t="shared" si="3"/>
        <v>29187.9</v>
      </c>
      <c r="K32" s="9">
        <f t="shared" si="3"/>
        <v>78847.489999999962</v>
      </c>
      <c r="L32" s="9">
        <f t="shared" si="3"/>
        <v>30916.799999999999</v>
      </c>
      <c r="M32" s="9">
        <f t="shared" si="3"/>
        <v>3371.44</v>
      </c>
      <c r="N32" s="9">
        <f t="shared" si="3"/>
        <v>142323.62999999995</v>
      </c>
      <c r="O32" s="9">
        <f t="shared" si="3"/>
        <v>874676.36999999965</v>
      </c>
      <c r="P32" s="2"/>
      <c r="Q32" s="2"/>
      <c r="R32" s="2"/>
    </row>
    <row r="33" spans="1:18" x14ac:dyDescent="0.2">
      <c r="P33" s="2"/>
      <c r="Q33" s="2"/>
      <c r="R33" s="2"/>
    </row>
    <row r="34" spans="1:18" x14ac:dyDescent="0.2">
      <c r="A34" s="19" t="s">
        <v>229</v>
      </c>
      <c r="B34" s="17"/>
      <c r="C34" s="17"/>
      <c r="D34" s="17"/>
      <c r="E34" s="17"/>
      <c r="F34" s="17"/>
      <c r="G34" s="17"/>
      <c r="H34" s="17"/>
      <c r="I34" s="17"/>
      <c r="J34" s="18"/>
      <c r="K34" s="18"/>
      <c r="L34" s="18"/>
      <c r="M34" s="18"/>
      <c r="N34" s="17"/>
      <c r="O34" s="17"/>
      <c r="P34" s="2"/>
      <c r="Q34" s="2"/>
      <c r="R34" s="2"/>
    </row>
    <row r="35" spans="1:18" s="3" customFormat="1" x14ac:dyDescent="0.2">
      <c r="A35" s="15" t="s">
        <v>297</v>
      </c>
      <c r="B35" s="15" t="s">
        <v>298</v>
      </c>
      <c r="C35" s="15" t="s">
        <v>299</v>
      </c>
      <c r="D35" s="15" t="s">
        <v>300</v>
      </c>
      <c r="E35" s="15" t="s">
        <v>303</v>
      </c>
      <c r="F35" s="15" t="s">
        <v>301</v>
      </c>
      <c r="G35" s="16" t="s">
        <v>310</v>
      </c>
      <c r="H35" s="16" t="s">
        <v>304</v>
      </c>
      <c r="I35" s="16" t="s">
        <v>305</v>
      </c>
      <c r="J35" s="16" t="s">
        <v>0</v>
      </c>
      <c r="K35" s="16" t="s">
        <v>1</v>
      </c>
      <c r="L35" s="16" t="s">
        <v>2</v>
      </c>
      <c r="M35" s="16" t="s">
        <v>306</v>
      </c>
      <c r="N35" s="16" t="s">
        <v>307</v>
      </c>
      <c r="O35" s="16" t="s">
        <v>308</v>
      </c>
      <c r="P35" s="4"/>
      <c r="Q35" s="4"/>
      <c r="R35" s="4"/>
    </row>
    <row r="36" spans="1:18" x14ac:dyDescent="0.2">
      <c r="A36" s="5" t="s">
        <v>230</v>
      </c>
      <c r="B36" s="5" t="s">
        <v>201</v>
      </c>
      <c r="C36" s="5" t="s">
        <v>302</v>
      </c>
      <c r="D36" s="5" t="s">
        <v>296</v>
      </c>
      <c r="E36" s="8">
        <v>45505</v>
      </c>
      <c r="F36" s="8">
        <v>45689</v>
      </c>
      <c r="G36" s="7">
        <v>128000</v>
      </c>
      <c r="H36" s="5">
        <v>0</v>
      </c>
      <c r="I36" s="7">
        <v>128000</v>
      </c>
      <c r="J36" s="7">
        <v>3673.6</v>
      </c>
      <c r="K36" s="7">
        <v>18691.669999999998</v>
      </c>
      <c r="L36" s="7">
        <v>3891.2</v>
      </c>
      <c r="M36" s="7">
        <v>25</v>
      </c>
      <c r="N36" s="7">
        <f t="shared" ref="N36:N42" si="4">+J36+K36+L36+M36</f>
        <v>26281.469999999998</v>
      </c>
      <c r="O36" s="7">
        <f>+I36-N36</f>
        <v>101718.53</v>
      </c>
      <c r="P36" s="2"/>
      <c r="Q36" s="2"/>
      <c r="R36" s="2"/>
    </row>
    <row r="37" spans="1:18" x14ac:dyDescent="0.2">
      <c r="A37" s="5" t="s">
        <v>231</v>
      </c>
      <c r="B37" s="5" t="s">
        <v>232</v>
      </c>
      <c r="C37" s="5" t="s">
        <v>302</v>
      </c>
      <c r="D37" s="5" t="s">
        <v>295</v>
      </c>
      <c r="E37" s="8">
        <v>45627</v>
      </c>
      <c r="F37" s="8">
        <v>45809</v>
      </c>
      <c r="G37" s="7">
        <v>128000</v>
      </c>
      <c r="H37" s="5">
        <v>0</v>
      </c>
      <c r="I37" s="7">
        <v>128000</v>
      </c>
      <c r="J37" s="7">
        <v>3673.6</v>
      </c>
      <c r="K37" s="7">
        <v>18691.669999999998</v>
      </c>
      <c r="L37" s="7">
        <v>3891.2</v>
      </c>
      <c r="M37" s="7">
        <v>25</v>
      </c>
      <c r="N37" s="7">
        <f t="shared" si="4"/>
        <v>26281.469999999998</v>
      </c>
      <c r="O37" s="7">
        <f t="shared" ref="O37:O42" si="5">+I37-N37</f>
        <v>101718.53</v>
      </c>
      <c r="P37" s="2"/>
      <c r="Q37" s="2"/>
      <c r="R37" s="2"/>
    </row>
    <row r="38" spans="1:18" x14ac:dyDescent="0.2">
      <c r="A38" s="5" t="s">
        <v>233</v>
      </c>
      <c r="B38" s="5" t="s">
        <v>345</v>
      </c>
      <c r="C38" s="5" t="s">
        <v>302</v>
      </c>
      <c r="D38" s="5" t="s">
        <v>296</v>
      </c>
      <c r="E38" s="8">
        <v>45505</v>
      </c>
      <c r="F38" s="8">
        <v>45689</v>
      </c>
      <c r="G38" s="7">
        <v>105000</v>
      </c>
      <c r="H38" s="5">
        <v>0</v>
      </c>
      <c r="I38" s="7">
        <f>+G38</f>
        <v>105000</v>
      </c>
      <c r="J38" s="7">
        <v>3013.5</v>
      </c>
      <c r="K38" s="7">
        <v>13281.49</v>
      </c>
      <c r="L38" s="7">
        <v>3192</v>
      </c>
      <c r="M38" s="7">
        <v>1824.51</v>
      </c>
      <c r="N38" s="7">
        <f t="shared" si="4"/>
        <v>21311.499999999996</v>
      </c>
      <c r="O38" s="7">
        <f t="shared" si="5"/>
        <v>83688.5</v>
      </c>
      <c r="P38" s="2"/>
      <c r="Q38" s="2"/>
      <c r="R38" s="2"/>
    </row>
    <row r="39" spans="1:18" x14ac:dyDescent="0.2">
      <c r="A39" s="5" t="s">
        <v>235</v>
      </c>
      <c r="B39" s="5" t="s">
        <v>16</v>
      </c>
      <c r="C39" s="5" t="s">
        <v>302</v>
      </c>
      <c r="D39" s="5" t="s">
        <v>296</v>
      </c>
      <c r="E39" s="8">
        <v>45505</v>
      </c>
      <c r="F39" s="8">
        <v>45689</v>
      </c>
      <c r="G39" s="7">
        <v>50000</v>
      </c>
      <c r="H39" s="5">
        <v>0</v>
      </c>
      <c r="I39" s="7">
        <v>50000</v>
      </c>
      <c r="J39" s="7">
        <v>1435</v>
      </c>
      <c r="K39" s="7">
        <v>1854</v>
      </c>
      <c r="L39" s="7">
        <v>1520</v>
      </c>
      <c r="M39" s="7">
        <v>25</v>
      </c>
      <c r="N39" s="7">
        <f t="shared" si="4"/>
        <v>4834</v>
      </c>
      <c r="O39" s="7">
        <f t="shared" si="5"/>
        <v>45166</v>
      </c>
      <c r="P39" s="2"/>
      <c r="Q39" s="2"/>
      <c r="R39" s="2"/>
    </row>
    <row r="40" spans="1:18" x14ac:dyDescent="0.2">
      <c r="A40" s="5" t="s">
        <v>238</v>
      </c>
      <c r="B40" s="5" t="s">
        <v>239</v>
      </c>
      <c r="C40" s="5" t="s">
        <v>302</v>
      </c>
      <c r="D40" s="5" t="s">
        <v>295</v>
      </c>
      <c r="E40" s="8">
        <v>45505</v>
      </c>
      <c r="F40" s="8">
        <v>45689</v>
      </c>
      <c r="G40" s="7">
        <v>76000</v>
      </c>
      <c r="H40" s="5">
        <v>0</v>
      </c>
      <c r="I40" s="7">
        <v>76000</v>
      </c>
      <c r="J40" s="7">
        <v>2181.1999999999998</v>
      </c>
      <c r="K40" s="7">
        <v>6497.56</v>
      </c>
      <c r="L40" s="7">
        <v>2310.4</v>
      </c>
      <c r="M40" s="7">
        <v>25</v>
      </c>
      <c r="N40" s="7">
        <f t="shared" si="4"/>
        <v>11014.16</v>
      </c>
      <c r="O40" s="7">
        <f t="shared" si="5"/>
        <v>64985.84</v>
      </c>
      <c r="P40" s="2"/>
      <c r="Q40" s="2"/>
      <c r="R40" s="2"/>
    </row>
    <row r="41" spans="1:18" x14ac:dyDescent="0.2">
      <c r="A41" s="5" t="s">
        <v>240</v>
      </c>
      <c r="B41" s="5" t="s">
        <v>234</v>
      </c>
      <c r="C41" s="5" t="s">
        <v>302</v>
      </c>
      <c r="D41" s="5" t="s">
        <v>295</v>
      </c>
      <c r="E41" s="8">
        <v>45536</v>
      </c>
      <c r="F41" s="8">
        <v>45717</v>
      </c>
      <c r="G41" s="7">
        <v>76000</v>
      </c>
      <c r="H41" s="5">
        <v>0</v>
      </c>
      <c r="I41" s="7">
        <v>76000</v>
      </c>
      <c r="J41" s="7">
        <v>2181.1999999999998</v>
      </c>
      <c r="K41" s="7">
        <v>6497.56</v>
      </c>
      <c r="L41" s="7">
        <v>2310.4</v>
      </c>
      <c r="M41" s="7">
        <v>25</v>
      </c>
      <c r="N41" s="7">
        <f t="shared" si="4"/>
        <v>11014.16</v>
      </c>
      <c r="O41" s="7">
        <f t="shared" si="5"/>
        <v>64985.84</v>
      </c>
      <c r="P41" s="2"/>
      <c r="Q41" s="2"/>
      <c r="R41" s="2"/>
    </row>
    <row r="42" spans="1:18" x14ac:dyDescent="0.2">
      <c r="A42" s="5" t="s">
        <v>236</v>
      </c>
      <c r="B42" s="5" t="s">
        <v>237</v>
      </c>
      <c r="C42" s="5" t="s">
        <v>302</v>
      </c>
      <c r="D42" s="5" t="s">
        <v>295</v>
      </c>
      <c r="E42" s="8">
        <v>45474</v>
      </c>
      <c r="F42" s="8">
        <v>45658</v>
      </c>
      <c r="G42" s="7">
        <v>50000</v>
      </c>
      <c r="H42" s="5">
        <v>0</v>
      </c>
      <c r="I42" s="7">
        <v>50000</v>
      </c>
      <c r="J42" s="7">
        <v>1435</v>
      </c>
      <c r="K42" s="7">
        <v>1854</v>
      </c>
      <c r="L42" s="7">
        <v>1520</v>
      </c>
      <c r="M42" s="7">
        <v>25</v>
      </c>
      <c r="N42" s="7">
        <f t="shared" si="4"/>
        <v>4834</v>
      </c>
      <c r="O42" s="7">
        <f t="shared" si="5"/>
        <v>45166</v>
      </c>
      <c r="P42" s="2"/>
      <c r="Q42" s="2"/>
      <c r="R42" s="2"/>
    </row>
    <row r="43" spans="1:18" ht="12.75" thickBot="1" x14ac:dyDescent="0.25">
      <c r="A43" s="5" t="s">
        <v>13</v>
      </c>
      <c r="B43" s="5">
        <v>7</v>
      </c>
      <c r="G43" s="9">
        <f t="shared" ref="G43:O43" si="6">SUM(G36:G42)</f>
        <v>613000</v>
      </c>
      <c r="H43" s="9">
        <f t="shared" si="6"/>
        <v>0</v>
      </c>
      <c r="I43" s="9">
        <f t="shared" si="6"/>
        <v>613000</v>
      </c>
      <c r="J43" s="9">
        <f t="shared" si="6"/>
        <v>17593.100000000002</v>
      </c>
      <c r="K43" s="9">
        <f t="shared" si="6"/>
        <v>67367.949999999983</v>
      </c>
      <c r="L43" s="9">
        <f t="shared" si="6"/>
        <v>18635.2</v>
      </c>
      <c r="M43" s="9">
        <f t="shared" si="6"/>
        <v>1974.51</v>
      </c>
      <c r="N43" s="9">
        <f t="shared" si="6"/>
        <v>105570.76</v>
      </c>
      <c r="O43" s="9">
        <f t="shared" si="6"/>
        <v>507429.24</v>
      </c>
      <c r="P43" s="2"/>
      <c r="Q43" s="2"/>
      <c r="R43" s="2"/>
    </row>
    <row r="44" spans="1:18" x14ac:dyDescent="0.2">
      <c r="G44" s="10"/>
      <c r="H44" s="10"/>
      <c r="I44" s="10"/>
      <c r="J44" s="10"/>
      <c r="K44" s="10"/>
      <c r="L44" s="10"/>
      <c r="M44" s="10"/>
      <c r="N44" s="10"/>
      <c r="O44" s="10"/>
      <c r="P44" s="2"/>
      <c r="Q44" s="2"/>
      <c r="R44" s="2"/>
    </row>
    <row r="45" spans="1:18" x14ac:dyDescent="0.2">
      <c r="G45" s="10"/>
      <c r="H45" s="10"/>
      <c r="I45" s="10"/>
      <c r="J45" s="10"/>
      <c r="K45" s="10"/>
      <c r="L45" s="10"/>
      <c r="M45" s="10"/>
      <c r="N45" s="10"/>
      <c r="O45" s="10"/>
      <c r="P45" s="2"/>
      <c r="Q45" s="2"/>
      <c r="R45" s="2"/>
    </row>
    <row r="46" spans="1:18" x14ac:dyDescent="0.2">
      <c r="A46" s="19" t="s">
        <v>338</v>
      </c>
      <c r="B46" s="17"/>
      <c r="C46" s="17"/>
      <c r="D46" s="17"/>
      <c r="E46" s="17"/>
      <c r="F46" s="17"/>
      <c r="G46" s="17"/>
      <c r="H46" s="17"/>
      <c r="I46" s="17"/>
      <c r="J46" s="18"/>
      <c r="K46" s="18"/>
      <c r="L46" s="18"/>
      <c r="M46" s="18"/>
      <c r="N46" s="17"/>
      <c r="O46" s="17"/>
      <c r="P46" s="2"/>
      <c r="Q46" s="2"/>
      <c r="R46" s="2"/>
    </row>
    <row r="47" spans="1:18" s="3" customFormat="1" x14ac:dyDescent="0.2">
      <c r="A47" s="15" t="s">
        <v>297</v>
      </c>
      <c r="B47" s="15" t="s">
        <v>298</v>
      </c>
      <c r="C47" s="15" t="s">
        <v>299</v>
      </c>
      <c r="D47" s="15" t="s">
        <v>300</v>
      </c>
      <c r="E47" s="15" t="s">
        <v>303</v>
      </c>
      <c r="F47" s="15" t="s">
        <v>301</v>
      </c>
      <c r="G47" s="16" t="s">
        <v>310</v>
      </c>
      <c r="H47" s="16" t="s">
        <v>304</v>
      </c>
      <c r="I47" s="16" t="s">
        <v>305</v>
      </c>
      <c r="J47" s="16" t="s">
        <v>0</v>
      </c>
      <c r="K47" s="16" t="s">
        <v>1</v>
      </c>
      <c r="L47" s="16" t="s">
        <v>2</v>
      </c>
      <c r="M47" s="16" t="s">
        <v>306</v>
      </c>
      <c r="N47" s="16" t="s">
        <v>307</v>
      </c>
      <c r="O47" s="16" t="s">
        <v>308</v>
      </c>
      <c r="P47" s="4"/>
      <c r="Q47" s="4"/>
      <c r="R47" s="4"/>
    </row>
    <row r="48" spans="1:18" ht="12.75" thickBot="1" x14ac:dyDescent="0.25">
      <c r="A48" s="5" t="s">
        <v>334</v>
      </c>
      <c r="B48" s="5" t="s">
        <v>23</v>
      </c>
      <c r="C48" s="6"/>
      <c r="D48" s="6"/>
      <c r="E48" s="6"/>
      <c r="F48" s="6"/>
      <c r="G48" s="9">
        <v>76000</v>
      </c>
      <c r="H48" s="9">
        <v>0</v>
      </c>
      <c r="I48" s="9">
        <v>76000</v>
      </c>
      <c r="J48" s="9">
        <v>2181.1999999999998</v>
      </c>
      <c r="K48" s="9">
        <v>6497.56</v>
      </c>
      <c r="L48" s="9">
        <v>2310.4</v>
      </c>
      <c r="M48" s="9">
        <v>25</v>
      </c>
      <c r="N48" s="9">
        <f>+J48+K48+L48+M48</f>
        <v>11014.16</v>
      </c>
      <c r="O48" s="9">
        <f>+I48-N48</f>
        <v>64985.84</v>
      </c>
    </row>
    <row r="49" spans="1:18" x14ac:dyDescent="0.2">
      <c r="B49" s="5">
        <v>1</v>
      </c>
      <c r="G49" s="10"/>
      <c r="H49" s="10"/>
      <c r="I49" s="10"/>
      <c r="J49" s="10"/>
      <c r="K49" s="10"/>
      <c r="L49" s="10"/>
      <c r="M49" s="10"/>
      <c r="N49" s="10"/>
      <c r="O49" s="10"/>
      <c r="P49" s="2"/>
      <c r="Q49" s="2"/>
      <c r="R49" s="2"/>
    </row>
    <row r="50" spans="1:18" x14ac:dyDescent="0.2">
      <c r="P50" s="2"/>
      <c r="Q50" s="2"/>
      <c r="R50" s="2"/>
    </row>
    <row r="51" spans="1:18" x14ac:dyDescent="0.2">
      <c r="A51" s="19" t="s">
        <v>222</v>
      </c>
      <c r="B51" s="17"/>
      <c r="C51" s="17"/>
      <c r="D51" s="17"/>
      <c r="E51" s="17"/>
      <c r="F51" s="17"/>
      <c r="G51" s="17"/>
      <c r="H51" s="17"/>
      <c r="I51" s="17"/>
      <c r="J51" s="18"/>
      <c r="K51" s="18"/>
      <c r="L51" s="18"/>
      <c r="M51" s="18"/>
      <c r="N51" s="17"/>
      <c r="O51" s="17"/>
      <c r="P51" s="2"/>
      <c r="Q51" s="2"/>
      <c r="R51" s="2"/>
    </row>
    <row r="52" spans="1:18" x14ac:dyDescent="0.2">
      <c r="A52" s="15" t="s">
        <v>297</v>
      </c>
      <c r="B52" s="15" t="s">
        <v>298</v>
      </c>
      <c r="C52" s="15" t="s">
        <v>299</v>
      </c>
      <c r="D52" s="15" t="s">
        <v>300</v>
      </c>
      <c r="E52" s="15" t="s">
        <v>303</v>
      </c>
      <c r="F52" s="15" t="s">
        <v>301</v>
      </c>
      <c r="G52" s="16" t="s">
        <v>310</v>
      </c>
      <c r="H52" s="16" t="s">
        <v>304</v>
      </c>
      <c r="I52" s="16" t="s">
        <v>305</v>
      </c>
      <c r="J52" s="16" t="s">
        <v>0</v>
      </c>
      <c r="K52" s="16" t="s">
        <v>1</v>
      </c>
      <c r="L52" s="16" t="s">
        <v>2</v>
      </c>
      <c r="M52" s="16" t="s">
        <v>306</v>
      </c>
      <c r="N52" s="16" t="s">
        <v>307</v>
      </c>
      <c r="O52" s="16" t="s">
        <v>308</v>
      </c>
      <c r="P52" s="2"/>
      <c r="Q52" s="2"/>
      <c r="R52" s="2"/>
    </row>
    <row r="53" spans="1:18" x14ac:dyDescent="0.2">
      <c r="A53" s="5" t="s">
        <v>337</v>
      </c>
      <c r="B53" s="5" t="s">
        <v>11</v>
      </c>
      <c r="C53" s="5" t="s">
        <v>302</v>
      </c>
      <c r="D53" s="5" t="s">
        <v>296</v>
      </c>
      <c r="E53" s="8">
        <v>45627</v>
      </c>
      <c r="F53" s="8">
        <v>45809</v>
      </c>
      <c r="G53" s="7">
        <v>55000</v>
      </c>
      <c r="H53" s="7">
        <v>0</v>
      </c>
      <c r="I53" s="7">
        <v>55000</v>
      </c>
      <c r="J53" s="7">
        <v>1578.5</v>
      </c>
      <c r="K53" s="7">
        <v>2559.6799999999998</v>
      </c>
      <c r="L53" s="7">
        <v>1672</v>
      </c>
      <c r="M53" s="7">
        <v>25</v>
      </c>
      <c r="N53" s="7">
        <f>+J53+K53+L53+M53</f>
        <v>5835.18</v>
      </c>
      <c r="O53" s="7">
        <f>+I53-N53</f>
        <v>49164.82</v>
      </c>
    </row>
    <row r="54" spans="1:18" x14ac:dyDescent="0.2">
      <c r="A54" s="5" t="s">
        <v>223</v>
      </c>
      <c r="B54" s="5" t="s">
        <v>224</v>
      </c>
      <c r="C54" s="5" t="s">
        <v>302</v>
      </c>
      <c r="D54" s="5" t="s">
        <v>296</v>
      </c>
      <c r="E54" s="8">
        <v>45505</v>
      </c>
      <c r="F54" s="8">
        <v>45689</v>
      </c>
      <c r="G54" s="7">
        <v>30000</v>
      </c>
      <c r="H54" s="5">
        <v>0</v>
      </c>
      <c r="I54" s="7">
        <v>30000</v>
      </c>
      <c r="J54" s="7">
        <v>861</v>
      </c>
      <c r="K54" s="7">
        <v>0</v>
      </c>
      <c r="L54" s="7">
        <v>912</v>
      </c>
      <c r="M54" s="7">
        <v>25</v>
      </c>
      <c r="N54" s="7">
        <f t="shared" ref="N54:N57" si="7">+J54+K54+L54+M54</f>
        <v>1798</v>
      </c>
      <c r="O54" s="7">
        <f t="shared" ref="O54:O57" si="8">+I54-N54</f>
        <v>28202</v>
      </c>
      <c r="P54" s="2"/>
      <c r="Q54" s="2"/>
      <c r="R54" s="2"/>
    </row>
    <row r="55" spans="1:18" x14ac:dyDescent="0.2">
      <c r="A55" s="5" t="s">
        <v>225</v>
      </c>
      <c r="B55" s="5" t="s">
        <v>224</v>
      </c>
      <c r="C55" s="5" t="s">
        <v>302</v>
      </c>
      <c r="D55" s="5" t="s">
        <v>296</v>
      </c>
      <c r="E55" s="8">
        <v>45505</v>
      </c>
      <c r="F55" s="8">
        <v>45689</v>
      </c>
      <c r="G55" s="7">
        <v>30000</v>
      </c>
      <c r="H55" s="5">
        <v>0</v>
      </c>
      <c r="I55" s="7">
        <v>30000</v>
      </c>
      <c r="J55" s="7">
        <v>861</v>
      </c>
      <c r="K55" s="7">
        <v>0</v>
      </c>
      <c r="L55" s="7">
        <v>912</v>
      </c>
      <c r="M55" s="7">
        <v>25</v>
      </c>
      <c r="N55" s="7">
        <f t="shared" si="7"/>
        <v>1798</v>
      </c>
      <c r="O55" s="7">
        <f t="shared" si="8"/>
        <v>28202</v>
      </c>
      <c r="P55" s="2"/>
      <c r="Q55" s="2"/>
      <c r="R55" s="2"/>
    </row>
    <row r="56" spans="1:18" x14ac:dyDescent="0.2">
      <c r="A56" s="5" t="s">
        <v>226</v>
      </c>
      <c r="B56" s="5" t="s">
        <v>19</v>
      </c>
      <c r="C56" s="5" t="s">
        <v>302</v>
      </c>
      <c r="D56" s="5" t="s">
        <v>295</v>
      </c>
      <c r="E56" s="8">
        <v>45505</v>
      </c>
      <c r="F56" s="8">
        <v>45689</v>
      </c>
      <c r="G56" s="7">
        <v>35000</v>
      </c>
      <c r="H56" s="5">
        <v>0</v>
      </c>
      <c r="I56" s="7">
        <v>35000</v>
      </c>
      <c r="J56" s="7">
        <v>1004.5</v>
      </c>
      <c r="K56" s="7">
        <v>0</v>
      </c>
      <c r="L56" s="7">
        <v>1064</v>
      </c>
      <c r="M56" s="7">
        <v>25</v>
      </c>
      <c r="N56" s="7">
        <f t="shared" si="7"/>
        <v>2093.5</v>
      </c>
      <c r="O56" s="7">
        <f t="shared" si="8"/>
        <v>32906.5</v>
      </c>
      <c r="P56" s="2"/>
      <c r="Q56" s="2"/>
      <c r="R56" s="2"/>
    </row>
    <row r="57" spans="1:18" x14ac:dyDescent="0.2">
      <c r="A57" s="5" t="s">
        <v>228</v>
      </c>
      <c r="B57" s="5" t="s">
        <v>19</v>
      </c>
      <c r="C57" s="5" t="s">
        <v>302</v>
      </c>
      <c r="D57" s="5" t="s">
        <v>295</v>
      </c>
      <c r="E57" s="8">
        <v>45536</v>
      </c>
      <c r="F57" s="8">
        <v>45717</v>
      </c>
      <c r="G57" s="7">
        <v>55000</v>
      </c>
      <c r="H57" s="5">
        <v>0</v>
      </c>
      <c r="I57" s="7">
        <v>55000</v>
      </c>
      <c r="J57" s="7">
        <v>1578.5</v>
      </c>
      <c r="K57" s="7">
        <v>2559.6799999999998</v>
      </c>
      <c r="L57" s="7">
        <v>1672</v>
      </c>
      <c r="M57" s="7">
        <v>25</v>
      </c>
      <c r="N57" s="7">
        <f t="shared" si="7"/>
        <v>5835.18</v>
      </c>
      <c r="O57" s="7">
        <f t="shared" si="8"/>
        <v>49164.82</v>
      </c>
      <c r="P57" s="2"/>
      <c r="Q57" s="2"/>
      <c r="R57" s="2"/>
    </row>
    <row r="58" spans="1:18" ht="12.75" thickBot="1" x14ac:dyDescent="0.25">
      <c r="A58" s="5" t="s">
        <v>13</v>
      </c>
      <c r="B58" s="5">
        <v>6</v>
      </c>
      <c r="G58" s="9">
        <f t="shared" ref="G58:O58" si="9">SUM(G53:G57)</f>
        <v>205000</v>
      </c>
      <c r="H58" s="9">
        <f t="shared" si="9"/>
        <v>0</v>
      </c>
      <c r="I58" s="9">
        <f t="shared" si="9"/>
        <v>205000</v>
      </c>
      <c r="J58" s="9">
        <f t="shared" si="9"/>
        <v>5883.5</v>
      </c>
      <c r="K58" s="9">
        <f t="shared" si="9"/>
        <v>5119.3599999999997</v>
      </c>
      <c r="L58" s="9">
        <f t="shared" si="9"/>
        <v>6232</v>
      </c>
      <c r="M58" s="9">
        <f t="shared" si="9"/>
        <v>125</v>
      </c>
      <c r="N58" s="9">
        <f t="shared" si="9"/>
        <v>17359.86</v>
      </c>
      <c r="O58" s="9">
        <f t="shared" si="9"/>
        <v>187640.14</v>
      </c>
      <c r="P58" s="2"/>
      <c r="Q58" s="2"/>
      <c r="R58" s="2"/>
    </row>
    <row r="59" spans="1:18" x14ac:dyDescent="0.2">
      <c r="P59" s="2"/>
      <c r="Q59" s="2"/>
      <c r="R59" s="2"/>
    </row>
    <row r="60" spans="1:18" x14ac:dyDescent="0.2">
      <c r="A60" s="19" t="s">
        <v>213</v>
      </c>
      <c r="B60" s="17"/>
      <c r="C60" s="17"/>
      <c r="D60" s="17"/>
      <c r="E60" s="17"/>
      <c r="F60" s="17"/>
      <c r="G60" s="17"/>
      <c r="H60" s="17"/>
      <c r="I60" s="17"/>
      <c r="J60" s="18"/>
      <c r="K60" s="18"/>
      <c r="L60" s="18"/>
      <c r="M60" s="18"/>
      <c r="N60" s="17"/>
      <c r="O60" s="17"/>
      <c r="P60" s="2"/>
      <c r="Q60" s="2"/>
      <c r="R60" s="2"/>
    </row>
    <row r="61" spans="1:18" x14ac:dyDescent="0.2">
      <c r="A61" s="15" t="s">
        <v>297</v>
      </c>
      <c r="B61" s="15" t="s">
        <v>298</v>
      </c>
      <c r="C61" s="15" t="s">
        <v>299</v>
      </c>
      <c r="D61" s="15" t="s">
        <v>300</v>
      </c>
      <c r="E61" s="15" t="s">
        <v>303</v>
      </c>
      <c r="F61" s="15" t="s">
        <v>301</v>
      </c>
      <c r="G61" s="16" t="s">
        <v>310</v>
      </c>
      <c r="H61" s="16" t="s">
        <v>304</v>
      </c>
      <c r="I61" s="16" t="s">
        <v>305</v>
      </c>
      <c r="J61" s="16" t="s">
        <v>0</v>
      </c>
      <c r="K61" s="16" t="s">
        <v>1</v>
      </c>
      <c r="L61" s="16" t="s">
        <v>2</v>
      </c>
      <c r="M61" s="16" t="s">
        <v>306</v>
      </c>
      <c r="N61" s="16" t="s">
        <v>307</v>
      </c>
      <c r="O61" s="16" t="s">
        <v>308</v>
      </c>
      <c r="P61" s="2"/>
      <c r="Q61" s="2"/>
      <c r="R61" s="2"/>
    </row>
    <row r="62" spans="1:18" x14ac:dyDescent="0.2">
      <c r="A62" s="5" t="s">
        <v>214</v>
      </c>
      <c r="B62" s="5" t="s">
        <v>201</v>
      </c>
      <c r="C62" s="5" t="s">
        <v>302</v>
      </c>
      <c r="D62" s="5" t="s">
        <v>295</v>
      </c>
      <c r="E62" s="8">
        <v>45505</v>
      </c>
      <c r="F62" s="8">
        <v>45689</v>
      </c>
      <c r="G62" s="7">
        <v>115000</v>
      </c>
      <c r="H62" s="5">
        <v>0</v>
      </c>
      <c r="I62" s="7">
        <v>115000</v>
      </c>
      <c r="J62" s="7">
        <v>3300.5</v>
      </c>
      <c r="K62" s="7">
        <v>15204.88</v>
      </c>
      <c r="L62" s="7">
        <v>3496</v>
      </c>
      <c r="M62" s="7">
        <v>3025.96</v>
      </c>
      <c r="N62" s="7">
        <f>+J62+K62+L62+M62</f>
        <v>25027.339999999997</v>
      </c>
      <c r="O62" s="7">
        <f>+I62-N62</f>
        <v>89972.66</v>
      </c>
      <c r="P62" s="2"/>
      <c r="Q62" s="2"/>
      <c r="R62" s="2"/>
    </row>
    <row r="63" spans="1:18" x14ac:dyDescent="0.2">
      <c r="A63" s="5" t="s">
        <v>215</v>
      </c>
      <c r="B63" s="5" t="s">
        <v>16</v>
      </c>
      <c r="C63" s="5" t="s">
        <v>302</v>
      </c>
      <c r="D63" s="5" t="s">
        <v>296</v>
      </c>
      <c r="E63" s="8">
        <v>45505</v>
      </c>
      <c r="F63" s="8">
        <v>45689</v>
      </c>
      <c r="G63" s="7">
        <v>75000</v>
      </c>
      <c r="H63" s="5">
        <v>0</v>
      </c>
      <c r="I63" s="7">
        <v>75000</v>
      </c>
      <c r="J63" s="7">
        <v>2152.5</v>
      </c>
      <c r="K63" s="7">
        <v>6309.38</v>
      </c>
      <c r="L63" s="7">
        <v>2280</v>
      </c>
      <c r="M63" s="7">
        <v>665.49</v>
      </c>
      <c r="N63" s="7">
        <f>+J63+K63+L63+M63</f>
        <v>11407.37</v>
      </c>
      <c r="O63" s="7">
        <f>+I63-N63</f>
        <v>63592.63</v>
      </c>
      <c r="P63" s="2"/>
      <c r="Q63" s="2"/>
      <c r="R63" s="2"/>
    </row>
    <row r="64" spans="1:18" ht="12.75" thickBot="1" x14ac:dyDescent="0.25">
      <c r="A64" s="5" t="s">
        <v>13</v>
      </c>
      <c r="B64" s="5">
        <v>2</v>
      </c>
      <c r="G64" s="9">
        <f t="shared" ref="G64:O64" si="10">SUM(G62:G63)</f>
        <v>190000</v>
      </c>
      <c r="H64" s="9">
        <f t="shared" si="10"/>
        <v>0</v>
      </c>
      <c r="I64" s="9">
        <f t="shared" si="10"/>
        <v>190000</v>
      </c>
      <c r="J64" s="9">
        <f t="shared" si="10"/>
        <v>5453</v>
      </c>
      <c r="K64" s="9">
        <f t="shared" si="10"/>
        <v>21514.26</v>
      </c>
      <c r="L64" s="9">
        <f t="shared" si="10"/>
        <v>5776</v>
      </c>
      <c r="M64" s="9">
        <f t="shared" si="10"/>
        <v>3691.45</v>
      </c>
      <c r="N64" s="9">
        <f t="shared" si="10"/>
        <v>36434.71</v>
      </c>
      <c r="O64" s="9">
        <f t="shared" si="10"/>
        <v>153565.29</v>
      </c>
      <c r="P64" s="2"/>
      <c r="Q64" s="2"/>
      <c r="R64" s="2"/>
    </row>
    <row r="65" spans="1:18" x14ac:dyDescent="0.2">
      <c r="P65" s="2"/>
      <c r="Q65" s="2"/>
      <c r="R65" s="2"/>
    </row>
    <row r="66" spans="1:18" x14ac:dyDescent="0.2">
      <c r="A66" s="19" t="s">
        <v>216</v>
      </c>
      <c r="B66" s="17"/>
      <c r="C66" s="17"/>
      <c r="D66" s="17"/>
      <c r="E66" s="17"/>
      <c r="F66" s="17"/>
      <c r="G66" s="17"/>
      <c r="H66" s="17"/>
      <c r="I66" s="17"/>
      <c r="J66" s="18"/>
      <c r="K66" s="18"/>
      <c r="L66" s="18"/>
      <c r="M66" s="18"/>
      <c r="N66" s="17"/>
      <c r="O66" s="17"/>
      <c r="P66" s="2"/>
      <c r="Q66" s="2"/>
      <c r="R66" s="2"/>
    </row>
    <row r="67" spans="1:18" x14ac:dyDescent="0.2">
      <c r="A67" s="15" t="s">
        <v>297</v>
      </c>
      <c r="B67" s="15" t="s">
        <v>298</v>
      </c>
      <c r="C67" s="15" t="s">
        <v>299</v>
      </c>
      <c r="D67" s="15" t="s">
        <v>300</v>
      </c>
      <c r="E67" s="15" t="s">
        <v>303</v>
      </c>
      <c r="F67" s="15" t="s">
        <v>301</v>
      </c>
      <c r="G67" s="16" t="s">
        <v>310</v>
      </c>
      <c r="H67" s="16" t="s">
        <v>304</v>
      </c>
      <c r="I67" s="16" t="s">
        <v>305</v>
      </c>
      <c r="J67" s="16" t="s">
        <v>0</v>
      </c>
      <c r="K67" s="16" t="s">
        <v>1</v>
      </c>
      <c r="L67" s="16" t="s">
        <v>2</v>
      </c>
      <c r="M67" s="16" t="s">
        <v>306</v>
      </c>
      <c r="N67" s="16" t="s">
        <v>307</v>
      </c>
      <c r="O67" s="16" t="s">
        <v>308</v>
      </c>
      <c r="P67" s="2"/>
      <c r="Q67" s="2"/>
      <c r="R67" s="2"/>
    </row>
    <row r="68" spans="1:18" x14ac:dyDescent="0.2">
      <c r="A68" s="5" t="s">
        <v>217</v>
      </c>
      <c r="B68" s="5" t="s">
        <v>201</v>
      </c>
      <c r="C68" s="5" t="s">
        <v>302</v>
      </c>
      <c r="D68" s="5" t="s">
        <v>296</v>
      </c>
      <c r="E68" s="8">
        <v>45505</v>
      </c>
      <c r="F68" s="8">
        <v>45689</v>
      </c>
      <c r="G68" s="7">
        <v>115000</v>
      </c>
      <c r="H68" s="5">
        <v>0</v>
      </c>
      <c r="I68" s="7">
        <v>115000</v>
      </c>
      <c r="J68" s="7">
        <v>3300.5</v>
      </c>
      <c r="K68" s="7">
        <v>15633.74</v>
      </c>
      <c r="L68" s="7">
        <v>3496</v>
      </c>
      <c r="M68" s="7">
        <v>25</v>
      </c>
      <c r="N68" s="7">
        <f>+J68+K68+L68+M68</f>
        <v>22455.239999999998</v>
      </c>
      <c r="O68" s="7">
        <f>+I68-N68</f>
        <v>92544.760000000009</v>
      </c>
      <c r="P68" s="2"/>
      <c r="Q68" s="2"/>
      <c r="R68" s="2"/>
    </row>
    <row r="69" spans="1:18" x14ac:dyDescent="0.2">
      <c r="A69" s="5" t="s">
        <v>218</v>
      </c>
      <c r="B69" s="5" t="s">
        <v>201</v>
      </c>
      <c r="C69" s="5" t="s">
        <v>302</v>
      </c>
      <c r="D69" s="5" t="s">
        <v>296</v>
      </c>
      <c r="E69" s="8">
        <v>45566</v>
      </c>
      <c r="F69" s="8">
        <v>45748</v>
      </c>
      <c r="G69" s="7">
        <v>115000</v>
      </c>
      <c r="H69" s="5">
        <v>0</v>
      </c>
      <c r="I69" s="7">
        <v>115000</v>
      </c>
      <c r="J69" s="7">
        <v>3300.5</v>
      </c>
      <c r="K69" s="7">
        <v>15633.74</v>
      </c>
      <c r="L69" s="7">
        <v>3496</v>
      </c>
      <c r="M69" s="7">
        <v>25</v>
      </c>
      <c r="N69" s="7">
        <f>+J69+K69+L69+M69</f>
        <v>22455.239999999998</v>
      </c>
      <c r="O69" s="7">
        <f>+I69-N69</f>
        <v>92544.760000000009</v>
      </c>
      <c r="P69" s="2"/>
      <c r="Q69" s="2"/>
      <c r="R69" s="2"/>
    </row>
    <row r="70" spans="1:18" ht="12.75" thickBot="1" x14ac:dyDescent="0.25">
      <c r="A70" s="5" t="s">
        <v>13</v>
      </c>
      <c r="B70" s="5">
        <v>2</v>
      </c>
      <c r="G70" s="9">
        <f t="shared" ref="G70:O70" si="11">SUM(G68:G69)</f>
        <v>230000</v>
      </c>
      <c r="H70" s="9">
        <f t="shared" si="11"/>
        <v>0</v>
      </c>
      <c r="I70" s="9">
        <f t="shared" si="11"/>
        <v>230000</v>
      </c>
      <c r="J70" s="9">
        <f t="shared" si="11"/>
        <v>6601</v>
      </c>
      <c r="K70" s="9">
        <f t="shared" si="11"/>
        <v>31267.48</v>
      </c>
      <c r="L70" s="9">
        <f t="shared" si="11"/>
        <v>6992</v>
      </c>
      <c r="M70" s="9">
        <f t="shared" si="11"/>
        <v>50</v>
      </c>
      <c r="N70" s="9">
        <f t="shared" si="11"/>
        <v>44910.479999999996</v>
      </c>
      <c r="O70" s="9">
        <f t="shared" si="11"/>
        <v>185089.52000000002</v>
      </c>
      <c r="P70" s="2"/>
      <c r="Q70" s="2"/>
      <c r="R70" s="2"/>
    </row>
    <row r="71" spans="1:18" x14ac:dyDescent="0.2">
      <c r="P71" s="2"/>
      <c r="Q71" s="2"/>
      <c r="R71" s="2"/>
    </row>
    <row r="72" spans="1:18" x14ac:dyDescent="0.2">
      <c r="A72" s="19" t="s">
        <v>219</v>
      </c>
      <c r="B72" s="17"/>
      <c r="C72" s="17"/>
      <c r="D72" s="17"/>
      <c r="E72" s="17"/>
      <c r="F72" s="17"/>
      <c r="G72" s="17"/>
      <c r="H72" s="17"/>
      <c r="I72" s="17"/>
      <c r="J72" s="18"/>
      <c r="K72" s="18"/>
      <c r="L72" s="18"/>
      <c r="M72" s="18"/>
      <c r="N72" s="17"/>
      <c r="O72" s="17"/>
      <c r="P72" s="2"/>
      <c r="Q72" s="2"/>
      <c r="R72" s="2"/>
    </row>
    <row r="73" spans="1:18" x14ac:dyDescent="0.2">
      <c r="A73" s="15" t="s">
        <v>297</v>
      </c>
      <c r="B73" s="15" t="s">
        <v>298</v>
      </c>
      <c r="C73" s="15" t="s">
        <v>299</v>
      </c>
      <c r="D73" s="15" t="s">
        <v>300</v>
      </c>
      <c r="E73" s="15" t="s">
        <v>303</v>
      </c>
      <c r="F73" s="15" t="s">
        <v>301</v>
      </c>
      <c r="G73" s="16" t="s">
        <v>310</v>
      </c>
      <c r="H73" s="16" t="s">
        <v>304</v>
      </c>
      <c r="I73" s="16" t="s">
        <v>305</v>
      </c>
      <c r="J73" s="16" t="s">
        <v>0</v>
      </c>
      <c r="K73" s="16" t="s">
        <v>1</v>
      </c>
      <c r="L73" s="16" t="s">
        <v>2</v>
      </c>
      <c r="M73" s="16" t="s">
        <v>306</v>
      </c>
      <c r="N73" s="16" t="s">
        <v>307</v>
      </c>
      <c r="O73" s="16" t="s">
        <v>308</v>
      </c>
      <c r="P73" s="2"/>
      <c r="Q73" s="2"/>
      <c r="R73" s="2"/>
    </row>
    <row r="74" spans="1:18" x14ac:dyDescent="0.2">
      <c r="A74" s="5" t="s">
        <v>220</v>
      </c>
      <c r="B74" s="5" t="s">
        <v>221</v>
      </c>
      <c r="C74" s="5" t="s">
        <v>302</v>
      </c>
      <c r="D74" s="5" t="s">
        <v>295</v>
      </c>
      <c r="E74" s="11">
        <v>45505</v>
      </c>
      <c r="F74" s="8">
        <v>45689</v>
      </c>
      <c r="G74" s="7">
        <v>115000</v>
      </c>
      <c r="H74" s="5">
        <v>0</v>
      </c>
      <c r="I74" s="7">
        <v>115000</v>
      </c>
      <c r="J74" s="7">
        <v>3300.5</v>
      </c>
      <c r="K74" s="7">
        <v>15633.74</v>
      </c>
      <c r="L74" s="7">
        <v>3496</v>
      </c>
      <c r="M74" s="7">
        <v>25</v>
      </c>
      <c r="N74" s="7">
        <f>+J74+K74+L74+M74</f>
        <v>22455.239999999998</v>
      </c>
      <c r="O74" s="7">
        <f>+I74-N74</f>
        <v>92544.760000000009</v>
      </c>
      <c r="P74" s="2"/>
      <c r="Q74" s="2"/>
      <c r="R74" s="2"/>
    </row>
    <row r="75" spans="1:18" ht="12.75" thickBot="1" x14ac:dyDescent="0.25">
      <c r="A75" s="5" t="s">
        <v>13</v>
      </c>
      <c r="B75" s="5">
        <v>1</v>
      </c>
      <c r="G75" s="9">
        <f>SUM(G74)</f>
        <v>115000</v>
      </c>
      <c r="H75" s="9">
        <f t="shared" ref="H75:O75" si="12">SUM(H74)</f>
        <v>0</v>
      </c>
      <c r="I75" s="9">
        <f t="shared" si="12"/>
        <v>115000</v>
      </c>
      <c r="J75" s="9">
        <f t="shared" si="12"/>
        <v>3300.5</v>
      </c>
      <c r="K75" s="9">
        <f t="shared" si="12"/>
        <v>15633.74</v>
      </c>
      <c r="L75" s="9">
        <f t="shared" si="12"/>
        <v>3496</v>
      </c>
      <c r="M75" s="9">
        <f t="shared" si="12"/>
        <v>25</v>
      </c>
      <c r="N75" s="9">
        <f t="shared" si="12"/>
        <v>22455.239999999998</v>
      </c>
      <c r="O75" s="9">
        <f t="shared" si="12"/>
        <v>92544.760000000009</v>
      </c>
      <c r="P75" s="2"/>
      <c r="Q75" s="2"/>
      <c r="R75" s="2"/>
    </row>
    <row r="76" spans="1:18" x14ac:dyDescent="0.2">
      <c r="P76" s="2"/>
      <c r="Q76" s="2"/>
      <c r="R76" s="2"/>
    </row>
    <row r="77" spans="1:18" x14ac:dyDescent="0.2">
      <c r="P77" s="2"/>
      <c r="Q77" s="2"/>
      <c r="R77" s="2"/>
    </row>
    <row r="78" spans="1:18" x14ac:dyDescent="0.2">
      <c r="A78" s="19" t="s">
        <v>150</v>
      </c>
      <c r="B78" s="17"/>
      <c r="C78" s="17"/>
      <c r="D78" s="17"/>
      <c r="E78" s="17"/>
      <c r="F78" s="17"/>
      <c r="G78" s="17"/>
      <c r="H78" s="17"/>
      <c r="I78" s="17"/>
      <c r="J78" s="18"/>
      <c r="K78" s="18"/>
      <c r="L78" s="18"/>
      <c r="M78" s="18"/>
      <c r="N78" s="17"/>
      <c r="O78" s="17"/>
      <c r="P78" s="2"/>
      <c r="Q78" s="2"/>
      <c r="R78" s="2"/>
    </row>
    <row r="79" spans="1:18" x14ac:dyDescent="0.2">
      <c r="A79" s="15" t="s">
        <v>297</v>
      </c>
      <c r="B79" s="15" t="s">
        <v>298</v>
      </c>
      <c r="C79" s="15" t="s">
        <v>299</v>
      </c>
      <c r="D79" s="15" t="s">
        <v>300</v>
      </c>
      <c r="E79" s="15" t="s">
        <v>303</v>
      </c>
      <c r="F79" s="15" t="s">
        <v>301</v>
      </c>
      <c r="G79" s="16" t="s">
        <v>310</v>
      </c>
      <c r="H79" s="16" t="s">
        <v>304</v>
      </c>
      <c r="I79" s="16" t="s">
        <v>305</v>
      </c>
      <c r="J79" s="16" t="s">
        <v>0</v>
      </c>
      <c r="K79" s="16" t="s">
        <v>1</v>
      </c>
      <c r="L79" s="16" t="s">
        <v>2</v>
      </c>
      <c r="M79" s="16" t="s">
        <v>306</v>
      </c>
      <c r="N79" s="16" t="s">
        <v>307</v>
      </c>
      <c r="O79" s="16" t="s">
        <v>308</v>
      </c>
      <c r="P79" s="2"/>
      <c r="Q79" s="2"/>
      <c r="R79" s="2"/>
    </row>
    <row r="80" spans="1:18" x14ac:dyDescent="0.2">
      <c r="A80" s="5" t="s">
        <v>151</v>
      </c>
      <c r="B80" s="5" t="s">
        <v>152</v>
      </c>
      <c r="C80" s="5" t="s">
        <v>302</v>
      </c>
      <c r="D80" s="5" t="s">
        <v>295</v>
      </c>
      <c r="E80" s="8">
        <v>45536</v>
      </c>
      <c r="F80" s="8">
        <v>45717</v>
      </c>
      <c r="G80" s="7">
        <v>150000</v>
      </c>
      <c r="H80" s="5">
        <v>0</v>
      </c>
      <c r="I80" s="7">
        <v>150000</v>
      </c>
      <c r="J80" s="7">
        <v>4305</v>
      </c>
      <c r="K80" s="7">
        <v>23437.75</v>
      </c>
      <c r="L80" s="7">
        <v>4560</v>
      </c>
      <c r="M80" s="7">
        <f>1025+1715.46</f>
        <v>2740.46</v>
      </c>
      <c r="N80" s="7">
        <f>+J80+K80+L80+M80</f>
        <v>35043.21</v>
      </c>
      <c r="O80" s="7">
        <f>+I80-N80</f>
        <v>114956.79000000001</v>
      </c>
      <c r="P80" s="2"/>
      <c r="Q80" s="2"/>
      <c r="R80" s="2"/>
    </row>
    <row r="81" spans="1:20" ht="12.75" thickBot="1" x14ac:dyDescent="0.25">
      <c r="A81" s="5" t="s">
        <v>13</v>
      </c>
      <c r="B81" s="5">
        <v>1</v>
      </c>
      <c r="G81" s="9">
        <f t="shared" ref="G81:O81" si="13">SUM(G80)</f>
        <v>150000</v>
      </c>
      <c r="H81" s="9">
        <f t="shared" si="13"/>
        <v>0</v>
      </c>
      <c r="I81" s="9">
        <f t="shared" si="13"/>
        <v>150000</v>
      </c>
      <c r="J81" s="9">
        <f t="shared" si="13"/>
        <v>4305</v>
      </c>
      <c r="K81" s="9">
        <f t="shared" si="13"/>
        <v>23437.75</v>
      </c>
      <c r="L81" s="9">
        <f t="shared" si="13"/>
        <v>4560</v>
      </c>
      <c r="M81" s="9">
        <f t="shared" si="13"/>
        <v>2740.46</v>
      </c>
      <c r="N81" s="9">
        <f t="shared" si="13"/>
        <v>35043.21</v>
      </c>
      <c r="O81" s="9">
        <f t="shared" si="13"/>
        <v>114956.79000000001</v>
      </c>
      <c r="P81" s="2"/>
      <c r="Q81" s="2"/>
      <c r="R81" s="2"/>
    </row>
    <row r="82" spans="1:20" x14ac:dyDescent="0.2">
      <c r="P82" s="2"/>
      <c r="Q82" s="2"/>
      <c r="R82" s="2"/>
    </row>
    <row r="83" spans="1:20" x14ac:dyDescent="0.2">
      <c r="A83" s="19" t="s">
        <v>158</v>
      </c>
      <c r="B83" s="17"/>
      <c r="C83" s="17"/>
      <c r="D83" s="17"/>
      <c r="E83" s="17"/>
      <c r="F83" s="17"/>
      <c r="G83" s="17"/>
      <c r="H83" s="17"/>
      <c r="I83" s="17"/>
      <c r="J83" s="18"/>
      <c r="K83" s="18"/>
      <c r="L83" s="18"/>
      <c r="M83" s="18"/>
      <c r="N83" s="17"/>
      <c r="O83" s="17"/>
      <c r="P83" s="2"/>
      <c r="Q83" s="2"/>
      <c r="R83" s="2"/>
    </row>
    <row r="84" spans="1:20" x14ac:dyDescent="0.2">
      <c r="A84" s="15" t="s">
        <v>297</v>
      </c>
      <c r="B84" s="15" t="s">
        <v>298</v>
      </c>
      <c r="C84" s="15" t="s">
        <v>299</v>
      </c>
      <c r="D84" s="15" t="s">
        <v>300</v>
      </c>
      <c r="E84" s="15" t="s">
        <v>303</v>
      </c>
      <c r="F84" s="15" t="s">
        <v>301</v>
      </c>
      <c r="G84" s="16" t="s">
        <v>310</v>
      </c>
      <c r="H84" s="16" t="s">
        <v>304</v>
      </c>
      <c r="I84" s="16" t="s">
        <v>305</v>
      </c>
      <c r="J84" s="16" t="s">
        <v>0</v>
      </c>
      <c r="K84" s="16" t="s">
        <v>1</v>
      </c>
      <c r="L84" s="16" t="s">
        <v>2</v>
      </c>
      <c r="M84" s="16" t="s">
        <v>306</v>
      </c>
      <c r="N84" s="16" t="s">
        <v>307</v>
      </c>
      <c r="O84" s="16" t="s">
        <v>308</v>
      </c>
      <c r="P84" s="2"/>
      <c r="Q84" s="2"/>
      <c r="R84" s="2"/>
    </row>
    <row r="85" spans="1:20" x14ac:dyDescent="0.2">
      <c r="A85" s="5" t="s">
        <v>165</v>
      </c>
      <c r="B85" s="5" t="s">
        <v>166</v>
      </c>
      <c r="C85" s="5" t="s">
        <v>302</v>
      </c>
      <c r="D85" s="5" t="s">
        <v>295</v>
      </c>
      <c r="E85" s="8">
        <v>45474</v>
      </c>
      <c r="F85" s="8">
        <v>45658</v>
      </c>
      <c r="G85" s="7">
        <v>150000</v>
      </c>
      <c r="H85" s="5">
        <v>0</v>
      </c>
      <c r="I85" s="7">
        <v>150000</v>
      </c>
      <c r="J85" s="7">
        <v>4305</v>
      </c>
      <c r="K85" s="7">
        <v>23866.62</v>
      </c>
      <c r="L85" s="7">
        <v>4560</v>
      </c>
      <c r="M85" s="7">
        <v>25</v>
      </c>
      <c r="N85" s="7">
        <f t="shared" ref="N85:N113" si="14">+J85+K85+L85+M85</f>
        <v>32756.62</v>
      </c>
      <c r="O85" s="7">
        <f t="shared" ref="O85:O113" si="15">+I85-N85</f>
        <v>117243.38</v>
      </c>
      <c r="P85" s="2"/>
      <c r="Q85" s="2"/>
      <c r="R85" s="2"/>
    </row>
    <row r="86" spans="1:20" x14ac:dyDescent="0.2">
      <c r="A86" s="5" t="s">
        <v>187</v>
      </c>
      <c r="B86" s="5" t="s">
        <v>188</v>
      </c>
      <c r="C86" s="5" t="s">
        <v>302</v>
      </c>
      <c r="D86" s="5" t="s">
        <v>296</v>
      </c>
      <c r="E86" s="8">
        <v>45474</v>
      </c>
      <c r="F86" s="8">
        <v>45658</v>
      </c>
      <c r="G86" s="7">
        <v>128000</v>
      </c>
      <c r="H86" s="5">
        <v>0</v>
      </c>
      <c r="I86" s="7">
        <f>+G86</f>
        <v>128000</v>
      </c>
      <c r="J86" s="7">
        <v>3673.6</v>
      </c>
      <c r="K86" s="7">
        <v>18691.669999999998</v>
      </c>
      <c r="L86" s="7">
        <v>3891.2</v>
      </c>
      <c r="M86" s="7">
        <v>25</v>
      </c>
      <c r="N86" s="7">
        <f t="shared" si="14"/>
        <v>26281.469999999998</v>
      </c>
      <c r="O86" s="7">
        <f t="shared" si="15"/>
        <v>101718.53</v>
      </c>
      <c r="P86" s="2"/>
      <c r="Q86" s="2"/>
      <c r="R86" s="2"/>
    </row>
    <row r="87" spans="1:20" x14ac:dyDescent="0.2">
      <c r="A87" s="5" t="s">
        <v>193</v>
      </c>
      <c r="B87" s="5" t="s">
        <v>330</v>
      </c>
      <c r="C87" s="5" t="s">
        <v>302</v>
      </c>
      <c r="D87" s="5" t="s">
        <v>296</v>
      </c>
      <c r="E87" s="8">
        <v>45597</v>
      </c>
      <c r="F87" s="8">
        <v>45778</v>
      </c>
      <c r="G87" s="7">
        <v>128000</v>
      </c>
      <c r="H87" s="5">
        <v>0</v>
      </c>
      <c r="I87" s="7">
        <f>+G87</f>
        <v>128000</v>
      </c>
      <c r="J87" s="7">
        <v>3673.6</v>
      </c>
      <c r="K87" s="7">
        <v>18691.669999999998</v>
      </c>
      <c r="L87" s="7">
        <v>3891.2</v>
      </c>
      <c r="M87" s="7">
        <f>25+2561.96</f>
        <v>2586.96</v>
      </c>
      <c r="N87" s="7">
        <f t="shared" si="14"/>
        <v>28843.429999999997</v>
      </c>
      <c r="O87" s="7">
        <f t="shared" si="15"/>
        <v>99156.57</v>
      </c>
      <c r="P87" s="2"/>
      <c r="Q87" s="2"/>
      <c r="R87" s="2"/>
    </row>
    <row r="88" spans="1:20" x14ac:dyDescent="0.2">
      <c r="A88" s="5" t="s">
        <v>177</v>
      </c>
      <c r="B88" s="5" t="s">
        <v>342</v>
      </c>
      <c r="C88" s="5" t="s">
        <v>302</v>
      </c>
      <c r="D88" s="5" t="s">
        <v>295</v>
      </c>
      <c r="E88" s="8">
        <v>45627</v>
      </c>
      <c r="F88" s="8">
        <v>45809</v>
      </c>
      <c r="G88" s="7">
        <v>128000</v>
      </c>
      <c r="H88" s="5">
        <v>0</v>
      </c>
      <c r="I88" s="7">
        <f>+G88</f>
        <v>128000</v>
      </c>
      <c r="J88" s="7">
        <v>3673.6</v>
      </c>
      <c r="K88" s="12">
        <v>18691.669999999998</v>
      </c>
      <c r="L88" s="7">
        <v>3891.2</v>
      </c>
      <c r="M88" s="7">
        <v>8623.98</v>
      </c>
      <c r="N88" s="7">
        <f t="shared" si="14"/>
        <v>34880.449999999997</v>
      </c>
      <c r="O88" s="7">
        <f t="shared" si="15"/>
        <v>93119.55</v>
      </c>
      <c r="P88" s="2"/>
      <c r="Q88" s="2"/>
      <c r="R88" s="2"/>
    </row>
    <row r="89" spans="1:20" x14ac:dyDescent="0.2">
      <c r="A89" s="5" t="s">
        <v>159</v>
      </c>
      <c r="B89" s="5" t="s">
        <v>26</v>
      </c>
      <c r="C89" s="5" t="s">
        <v>302</v>
      </c>
      <c r="D89" s="5" t="s">
        <v>295</v>
      </c>
      <c r="E89" s="8">
        <v>45536</v>
      </c>
      <c r="F89" s="8">
        <v>45717</v>
      </c>
      <c r="G89" s="7">
        <v>76000</v>
      </c>
      <c r="H89" s="5">
        <v>0</v>
      </c>
      <c r="I89" s="7">
        <v>76000</v>
      </c>
      <c r="J89" s="7">
        <v>2181.1999999999998</v>
      </c>
      <c r="K89" s="12">
        <v>6497.56</v>
      </c>
      <c r="L89" s="7">
        <v>2310.4</v>
      </c>
      <c r="M89" s="7">
        <v>25</v>
      </c>
      <c r="N89" s="7">
        <f t="shared" si="14"/>
        <v>11014.16</v>
      </c>
      <c r="O89" s="7">
        <f t="shared" si="15"/>
        <v>64985.84</v>
      </c>
      <c r="P89" s="2"/>
      <c r="Q89" s="2"/>
      <c r="R89" s="2"/>
    </row>
    <row r="90" spans="1:20" x14ac:dyDescent="0.2">
      <c r="A90" s="5" t="s">
        <v>160</v>
      </c>
      <c r="B90" s="5" t="s">
        <v>26</v>
      </c>
      <c r="C90" s="5" t="s">
        <v>302</v>
      </c>
      <c r="D90" s="5" t="s">
        <v>295</v>
      </c>
      <c r="E90" s="8">
        <v>45474</v>
      </c>
      <c r="F90" s="8">
        <v>45658</v>
      </c>
      <c r="G90" s="7">
        <v>76000</v>
      </c>
      <c r="H90" s="5">
        <v>0</v>
      </c>
      <c r="I90" s="7">
        <v>76000</v>
      </c>
      <c r="J90" s="7">
        <v>2181.1999999999998</v>
      </c>
      <c r="K90" s="12">
        <v>6497.56</v>
      </c>
      <c r="L90" s="7">
        <v>2310.4</v>
      </c>
      <c r="M90" s="7">
        <v>25</v>
      </c>
      <c r="N90" s="7">
        <f t="shared" si="14"/>
        <v>11014.16</v>
      </c>
      <c r="O90" s="7">
        <f t="shared" si="15"/>
        <v>64985.84</v>
      </c>
      <c r="P90" s="2"/>
      <c r="Q90" s="2"/>
      <c r="R90" s="2"/>
    </row>
    <row r="91" spans="1:20" x14ac:dyDescent="0.2">
      <c r="A91" s="5" t="s">
        <v>161</v>
      </c>
      <c r="B91" s="5" t="s">
        <v>26</v>
      </c>
      <c r="C91" s="5" t="s">
        <v>302</v>
      </c>
      <c r="D91" s="5" t="s">
        <v>295</v>
      </c>
      <c r="E91" s="8">
        <v>45505</v>
      </c>
      <c r="F91" s="8">
        <v>45689</v>
      </c>
      <c r="G91" s="7">
        <v>76000</v>
      </c>
      <c r="H91" s="5">
        <v>0</v>
      </c>
      <c r="I91" s="7">
        <v>76000</v>
      </c>
      <c r="J91" s="7">
        <v>2181.1999999999998</v>
      </c>
      <c r="K91" s="12">
        <v>6497.56</v>
      </c>
      <c r="L91" s="7">
        <v>2310.4</v>
      </c>
      <c r="M91" s="7">
        <v>25</v>
      </c>
      <c r="N91" s="7">
        <f t="shared" si="14"/>
        <v>11014.16</v>
      </c>
      <c r="O91" s="7">
        <f t="shared" si="15"/>
        <v>64985.84</v>
      </c>
      <c r="P91" s="2"/>
      <c r="Q91" s="2"/>
      <c r="R91" s="2"/>
    </row>
    <row r="92" spans="1:20" x14ac:dyDescent="0.2">
      <c r="A92" s="5" t="s">
        <v>162</v>
      </c>
      <c r="B92" s="5" t="s">
        <v>26</v>
      </c>
      <c r="C92" s="5" t="s">
        <v>302</v>
      </c>
      <c r="D92" s="5" t="s">
        <v>295</v>
      </c>
      <c r="E92" s="8">
        <v>45505</v>
      </c>
      <c r="F92" s="8">
        <v>45689</v>
      </c>
      <c r="G92" s="7">
        <v>66000</v>
      </c>
      <c r="H92" s="5">
        <v>0</v>
      </c>
      <c r="I92" s="7">
        <v>66000</v>
      </c>
      <c r="J92" s="7">
        <v>1894.2</v>
      </c>
      <c r="K92" s="7">
        <v>4615.76</v>
      </c>
      <c r="L92" s="7">
        <v>2006.4</v>
      </c>
      <c r="M92" s="7">
        <v>25</v>
      </c>
      <c r="N92" s="7">
        <f t="shared" si="14"/>
        <v>8541.36</v>
      </c>
      <c r="O92" s="7">
        <f t="shared" si="15"/>
        <v>57458.64</v>
      </c>
      <c r="P92" s="2"/>
      <c r="Q92" s="2"/>
      <c r="R92" s="2"/>
    </row>
    <row r="93" spans="1:20" x14ac:dyDescent="0.2">
      <c r="A93" s="5" t="s">
        <v>339</v>
      </c>
      <c r="B93" s="5" t="s">
        <v>26</v>
      </c>
      <c r="C93" s="5" t="s">
        <v>302</v>
      </c>
      <c r="D93" s="5" t="s">
        <v>295</v>
      </c>
      <c r="E93" s="8">
        <v>45658</v>
      </c>
      <c r="F93" s="8">
        <v>45839</v>
      </c>
      <c r="G93" s="7">
        <v>76000</v>
      </c>
      <c r="H93" s="7">
        <v>0</v>
      </c>
      <c r="I93" s="7">
        <v>76000</v>
      </c>
      <c r="J93" s="7">
        <v>2181.1999999999998</v>
      </c>
      <c r="K93" s="7">
        <v>6497.56</v>
      </c>
      <c r="L93" s="7">
        <v>2310.4</v>
      </c>
      <c r="M93" s="7">
        <v>25</v>
      </c>
      <c r="N93" s="7">
        <v>11014.16</v>
      </c>
      <c r="O93" s="7">
        <f t="shared" si="15"/>
        <v>64985.84</v>
      </c>
      <c r="P93" s="2"/>
      <c r="S93" s="2"/>
      <c r="T93" s="2"/>
    </row>
    <row r="94" spans="1:20" x14ac:dyDescent="0.2">
      <c r="A94" s="5" t="s">
        <v>163</v>
      </c>
      <c r="B94" s="5" t="s">
        <v>164</v>
      </c>
      <c r="C94" s="5" t="s">
        <v>302</v>
      </c>
      <c r="D94" s="5" t="s">
        <v>296</v>
      </c>
      <c r="E94" s="8">
        <v>45505</v>
      </c>
      <c r="F94" s="8">
        <v>45689</v>
      </c>
      <c r="G94" s="7">
        <v>76000</v>
      </c>
      <c r="H94" s="5">
        <v>0</v>
      </c>
      <c r="I94" s="7">
        <v>76000</v>
      </c>
      <c r="J94" s="7">
        <v>2181.1999999999998</v>
      </c>
      <c r="K94" s="7">
        <v>6497.56</v>
      </c>
      <c r="L94" s="7">
        <v>2310.4</v>
      </c>
      <c r="M94" s="7">
        <v>25</v>
      </c>
      <c r="N94" s="7">
        <f t="shared" si="14"/>
        <v>11014.16</v>
      </c>
      <c r="O94" s="7">
        <f t="shared" si="15"/>
        <v>64985.84</v>
      </c>
      <c r="P94" s="2"/>
      <c r="Q94" s="2"/>
      <c r="R94" s="2"/>
    </row>
    <row r="95" spans="1:20" x14ac:dyDescent="0.2">
      <c r="A95" s="5" t="s">
        <v>167</v>
      </c>
      <c r="B95" s="5" t="s">
        <v>168</v>
      </c>
      <c r="C95" s="5" t="s">
        <v>302</v>
      </c>
      <c r="D95" s="5" t="s">
        <v>295</v>
      </c>
      <c r="E95" s="8">
        <v>45536</v>
      </c>
      <c r="F95" s="8">
        <v>45717</v>
      </c>
      <c r="G95" s="7">
        <v>76000</v>
      </c>
      <c r="H95" s="5">
        <v>0</v>
      </c>
      <c r="I95" s="7">
        <v>76000</v>
      </c>
      <c r="J95" s="7">
        <v>2181.1999999999998</v>
      </c>
      <c r="K95" s="7">
        <v>6497.56</v>
      </c>
      <c r="L95" s="7">
        <v>2310.4</v>
      </c>
      <c r="M95" s="7">
        <v>25</v>
      </c>
      <c r="N95" s="7">
        <f t="shared" si="14"/>
        <v>11014.16</v>
      </c>
      <c r="O95" s="7">
        <f t="shared" si="15"/>
        <v>64985.84</v>
      </c>
      <c r="P95" s="2"/>
      <c r="Q95" s="2"/>
      <c r="R95" s="2"/>
    </row>
    <row r="96" spans="1:20" x14ac:dyDescent="0.2">
      <c r="A96" s="5" t="s">
        <v>169</v>
      </c>
      <c r="B96" s="5" t="s">
        <v>168</v>
      </c>
      <c r="C96" s="5" t="s">
        <v>302</v>
      </c>
      <c r="D96" s="5" t="s">
        <v>295</v>
      </c>
      <c r="E96" s="8">
        <v>45536</v>
      </c>
      <c r="F96" s="8">
        <v>45717</v>
      </c>
      <c r="G96" s="7">
        <v>76000</v>
      </c>
      <c r="H96" s="5">
        <v>0</v>
      </c>
      <c r="I96" s="7">
        <v>76000</v>
      </c>
      <c r="J96" s="7">
        <v>2181.1999999999998</v>
      </c>
      <c r="K96" s="7">
        <v>6497.56</v>
      </c>
      <c r="L96" s="7">
        <v>2310.4</v>
      </c>
      <c r="M96" s="7">
        <v>12561.43</v>
      </c>
      <c r="N96" s="7">
        <f t="shared" si="14"/>
        <v>23550.59</v>
      </c>
      <c r="O96" s="7">
        <f t="shared" si="15"/>
        <v>52449.41</v>
      </c>
      <c r="P96" s="2"/>
      <c r="Q96" s="2"/>
      <c r="R96" s="2"/>
    </row>
    <row r="97" spans="1:20" x14ac:dyDescent="0.2">
      <c r="A97" s="5" t="s">
        <v>170</v>
      </c>
      <c r="B97" s="5" t="s">
        <v>26</v>
      </c>
      <c r="C97" s="5" t="s">
        <v>302</v>
      </c>
      <c r="D97" s="5" t="s">
        <v>295</v>
      </c>
      <c r="E97" s="8">
        <v>45536</v>
      </c>
      <c r="F97" s="8">
        <v>45717</v>
      </c>
      <c r="G97" s="7">
        <v>76000</v>
      </c>
      <c r="H97" s="5">
        <v>0</v>
      </c>
      <c r="I97" s="7">
        <v>76000</v>
      </c>
      <c r="J97" s="7">
        <v>2181.1999999999998</v>
      </c>
      <c r="K97" s="7">
        <v>6497.56</v>
      </c>
      <c r="L97" s="7">
        <v>2310.4</v>
      </c>
      <c r="M97" s="7">
        <v>4428.41</v>
      </c>
      <c r="N97" s="7">
        <f t="shared" si="14"/>
        <v>15417.57</v>
      </c>
      <c r="O97" s="7">
        <f t="shared" si="15"/>
        <v>60582.43</v>
      </c>
      <c r="P97" s="2"/>
      <c r="Q97" s="2"/>
      <c r="R97" s="2"/>
    </row>
    <row r="98" spans="1:20" x14ac:dyDescent="0.2">
      <c r="A98" s="5" t="s">
        <v>171</v>
      </c>
      <c r="B98" s="5" t="s">
        <v>26</v>
      </c>
      <c r="C98" s="5" t="s">
        <v>302</v>
      </c>
      <c r="D98" s="5" t="s">
        <v>296</v>
      </c>
      <c r="E98" s="8">
        <v>45536</v>
      </c>
      <c r="F98" s="8">
        <v>45717</v>
      </c>
      <c r="G98" s="7">
        <v>76000</v>
      </c>
      <c r="H98" s="5">
        <v>0</v>
      </c>
      <c r="I98" s="7">
        <v>76000</v>
      </c>
      <c r="J98" s="7">
        <v>2181.1999999999998</v>
      </c>
      <c r="K98" s="7">
        <v>6154.46</v>
      </c>
      <c r="L98" s="7">
        <v>2310.4</v>
      </c>
      <c r="M98" s="7">
        <f>16528.32-4.35</f>
        <v>16523.97</v>
      </c>
      <c r="N98" s="7">
        <f t="shared" si="14"/>
        <v>27170.03</v>
      </c>
      <c r="O98" s="7">
        <f t="shared" si="15"/>
        <v>48829.97</v>
      </c>
      <c r="P98" s="2"/>
      <c r="Q98" s="2"/>
      <c r="R98" s="2"/>
    </row>
    <row r="99" spans="1:20" x14ac:dyDescent="0.2">
      <c r="A99" s="5" t="s">
        <v>172</v>
      </c>
      <c r="B99" s="5" t="s">
        <v>26</v>
      </c>
      <c r="C99" s="5" t="s">
        <v>302</v>
      </c>
      <c r="D99" s="5" t="s">
        <v>295</v>
      </c>
      <c r="E99" s="8">
        <v>45536</v>
      </c>
      <c r="F99" s="8">
        <v>45717</v>
      </c>
      <c r="G99" s="7">
        <v>76000</v>
      </c>
      <c r="H99" s="5">
        <v>0</v>
      </c>
      <c r="I99" s="7">
        <v>76000</v>
      </c>
      <c r="J99" s="7">
        <v>2181.1999999999998</v>
      </c>
      <c r="K99" s="7">
        <v>6154.46</v>
      </c>
      <c r="L99" s="7">
        <v>2310.4</v>
      </c>
      <c r="M99" s="7">
        <v>21324.34</v>
      </c>
      <c r="N99" s="7">
        <f t="shared" si="14"/>
        <v>31970.400000000001</v>
      </c>
      <c r="O99" s="7">
        <f t="shared" si="15"/>
        <v>44029.599999999999</v>
      </c>
      <c r="P99" s="2"/>
      <c r="Q99" s="2"/>
      <c r="R99" s="2"/>
    </row>
    <row r="100" spans="1:20" x14ac:dyDescent="0.2">
      <c r="A100" s="5" t="s">
        <v>174</v>
      </c>
      <c r="B100" s="5" t="s">
        <v>26</v>
      </c>
      <c r="C100" s="5" t="s">
        <v>302</v>
      </c>
      <c r="D100" s="5" t="s">
        <v>296</v>
      </c>
      <c r="E100" s="8">
        <v>45566</v>
      </c>
      <c r="F100" s="8">
        <v>45748</v>
      </c>
      <c r="G100" s="7">
        <v>65000</v>
      </c>
      <c r="H100" s="5">
        <v>0</v>
      </c>
      <c r="I100" s="7">
        <v>65000</v>
      </c>
      <c r="J100" s="7">
        <v>1865.5</v>
      </c>
      <c r="K100" s="7">
        <v>4427.58</v>
      </c>
      <c r="L100" s="7">
        <v>1976</v>
      </c>
      <c r="M100" s="7">
        <v>25</v>
      </c>
      <c r="N100" s="7">
        <f t="shared" si="14"/>
        <v>8294.08</v>
      </c>
      <c r="O100" s="7">
        <f t="shared" si="15"/>
        <v>56705.919999999998</v>
      </c>
      <c r="P100" s="2"/>
      <c r="Q100" s="2"/>
      <c r="R100" s="2"/>
    </row>
    <row r="101" spans="1:20" x14ac:dyDescent="0.2">
      <c r="A101" s="5" t="s">
        <v>175</v>
      </c>
      <c r="B101" s="5" t="s">
        <v>176</v>
      </c>
      <c r="C101" s="5" t="s">
        <v>302</v>
      </c>
      <c r="D101" s="5" t="s">
        <v>295</v>
      </c>
      <c r="E101" s="8">
        <v>45413</v>
      </c>
      <c r="F101" s="8">
        <v>45597</v>
      </c>
      <c r="G101" s="7">
        <v>76000</v>
      </c>
      <c r="H101" s="5">
        <v>0</v>
      </c>
      <c r="I101" s="7">
        <v>76000</v>
      </c>
      <c r="J101" s="7">
        <v>2181.1999999999998</v>
      </c>
      <c r="K101" s="7">
        <v>6497.56</v>
      </c>
      <c r="L101" s="7">
        <v>2310.4</v>
      </c>
      <c r="M101" s="7">
        <v>25</v>
      </c>
      <c r="N101" s="7">
        <f t="shared" si="14"/>
        <v>11014.16</v>
      </c>
      <c r="O101" s="7">
        <f t="shared" si="15"/>
        <v>64985.84</v>
      </c>
      <c r="P101" s="2"/>
      <c r="Q101" s="2"/>
      <c r="R101" s="2"/>
    </row>
    <row r="102" spans="1:20" x14ac:dyDescent="0.2">
      <c r="A102" s="5" t="s">
        <v>178</v>
      </c>
      <c r="B102" s="5" t="s">
        <v>26</v>
      </c>
      <c r="C102" s="5" t="s">
        <v>302</v>
      </c>
      <c r="D102" s="5" t="s">
        <v>295</v>
      </c>
      <c r="E102" s="8">
        <v>45627</v>
      </c>
      <c r="F102" s="8">
        <v>45809</v>
      </c>
      <c r="G102" s="7">
        <v>76000</v>
      </c>
      <c r="H102" s="5">
        <v>0</v>
      </c>
      <c r="I102" s="7">
        <v>76000</v>
      </c>
      <c r="J102" s="7">
        <v>2181.1999999999998</v>
      </c>
      <c r="K102" s="7">
        <v>6154.46</v>
      </c>
      <c r="L102" s="7">
        <v>2310.4</v>
      </c>
      <c r="M102" s="7">
        <v>1740.46</v>
      </c>
      <c r="N102" s="7">
        <f t="shared" si="14"/>
        <v>12386.52</v>
      </c>
      <c r="O102" s="7">
        <f t="shared" si="15"/>
        <v>63613.479999999996</v>
      </c>
      <c r="P102" s="2"/>
      <c r="Q102" s="2"/>
      <c r="R102" s="2"/>
    </row>
    <row r="103" spans="1:20" x14ac:dyDescent="0.2">
      <c r="A103" s="5" t="s">
        <v>179</v>
      </c>
      <c r="B103" s="5" t="s">
        <v>16</v>
      </c>
      <c r="C103" s="5" t="s">
        <v>302</v>
      </c>
      <c r="D103" s="5" t="s">
        <v>295</v>
      </c>
      <c r="E103" s="8">
        <v>45627</v>
      </c>
      <c r="F103" s="8">
        <v>45809</v>
      </c>
      <c r="G103" s="7">
        <v>76000</v>
      </c>
      <c r="H103" s="5">
        <v>0</v>
      </c>
      <c r="I103" s="7">
        <v>76000</v>
      </c>
      <c r="J103" s="7">
        <v>2181.1999999999998</v>
      </c>
      <c r="K103" s="7">
        <v>6497.56</v>
      </c>
      <c r="L103" s="7">
        <v>2310.4</v>
      </c>
      <c r="M103" s="7">
        <v>10025</v>
      </c>
      <c r="N103" s="7">
        <f t="shared" si="14"/>
        <v>21014.16</v>
      </c>
      <c r="O103" s="7">
        <f t="shared" si="15"/>
        <v>54985.84</v>
      </c>
      <c r="P103" s="2"/>
      <c r="Q103" s="2"/>
      <c r="R103" s="2"/>
    </row>
    <row r="104" spans="1:20" x14ac:dyDescent="0.2">
      <c r="A104" s="5" t="s">
        <v>180</v>
      </c>
      <c r="B104" s="5" t="s">
        <v>16</v>
      </c>
      <c r="C104" s="5" t="s">
        <v>302</v>
      </c>
      <c r="D104" s="5" t="s">
        <v>295</v>
      </c>
      <c r="E104" s="8">
        <v>45627</v>
      </c>
      <c r="F104" s="8">
        <v>45809</v>
      </c>
      <c r="G104" s="7">
        <v>76000</v>
      </c>
      <c r="H104" s="5">
        <v>0</v>
      </c>
      <c r="I104" s="7">
        <v>76000</v>
      </c>
      <c r="J104" s="7">
        <v>2181.1999999999998</v>
      </c>
      <c r="K104" s="7">
        <v>6497.56</v>
      </c>
      <c r="L104" s="7">
        <v>2310.4</v>
      </c>
      <c r="M104" s="7">
        <v>665.49</v>
      </c>
      <c r="N104" s="7">
        <f t="shared" si="14"/>
        <v>11654.65</v>
      </c>
      <c r="O104" s="7">
        <f t="shared" si="15"/>
        <v>64345.35</v>
      </c>
      <c r="P104" s="2"/>
      <c r="Q104" s="2"/>
      <c r="R104" s="2"/>
    </row>
    <row r="105" spans="1:20" x14ac:dyDescent="0.2">
      <c r="A105" s="5" t="s">
        <v>181</v>
      </c>
      <c r="B105" s="5" t="s">
        <v>343</v>
      </c>
      <c r="C105" s="5" t="s">
        <v>302</v>
      </c>
      <c r="D105" s="5" t="s">
        <v>296</v>
      </c>
      <c r="E105" s="8">
        <v>45658</v>
      </c>
      <c r="F105" s="8">
        <v>45839</v>
      </c>
      <c r="G105" s="7">
        <v>128000</v>
      </c>
      <c r="H105" s="5">
        <v>0</v>
      </c>
      <c r="I105" s="7">
        <f>+G105</f>
        <v>128000</v>
      </c>
      <c r="J105" s="7">
        <v>3673.6</v>
      </c>
      <c r="K105" s="7">
        <v>18691.669999999998</v>
      </c>
      <c r="L105" s="7">
        <v>3891.2</v>
      </c>
      <c r="M105" s="7">
        <v>665.49</v>
      </c>
      <c r="N105" s="7">
        <f t="shared" si="14"/>
        <v>26921.96</v>
      </c>
      <c r="O105" s="7">
        <f t="shared" si="15"/>
        <v>101078.04000000001</v>
      </c>
      <c r="P105" s="2"/>
      <c r="Q105" s="2"/>
      <c r="R105" s="2"/>
    </row>
    <row r="106" spans="1:20" x14ac:dyDescent="0.2">
      <c r="A106" s="5" t="s">
        <v>185</v>
      </c>
      <c r="B106" s="5" t="s">
        <v>26</v>
      </c>
      <c r="C106" s="5" t="s">
        <v>302</v>
      </c>
      <c r="D106" s="5" t="s">
        <v>296</v>
      </c>
      <c r="E106" s="8">
        <v>45597</v>
      </c>
      <c r="F106" s="8">
        <v>45778</v>
      </c>
      <c r="G106" s="7">
        <v>76000</v>
      </c>
      <c r="H106" s="5">
        <v>0</v>
      </c>
      <c r="I106" s="7">
        <v>76000</v>
      </c>
      <c r="J106" s="7">
        <v>2181.1999999999998</v>
      </c>
      <c r="K106" s="7">
        <v>6497.56</v>
      </c>
      <c r="L106" s="7">
        <v>2310.4</v>
      </c>
      <c r="M106" s="7">
        <f>11572.37-7.91</f>
        <v>11564.460000000001</v>
      </c>
      <c r="N106" s="7">
        <f t="shared" si="14"/>
        <v>22553.620000000003</v>
      </c>
      <c r="O106" s="7">
        <f t="shared" si="15"/>
        <v>53446.38</v>
      </c>
      <c r="P106" s="2"/>
      <c r="Q106" s="2"/>
      <c r="R106" s="2"/>
    </row>
    <row r="107" spans="1:20" x14ac:dyDescent="0.2">
      <c r="A107" s="5" t="s">
        <v>186</v>
      </c>
      <c r="B107" s="5" t="s">
        <v>26</v>
      </c>
      <c r="C107" s="5" t="s">
        <v>302</v>
      </c>
      <c r="D107" s="5" t="s">
        <v>295</v>
      </c>
      <c r="E107" s="8">
        <v>45536</v>
      </c>
      <c r="F107" s="8">
        <v>45717</v>
      </c>
      <c r="G107" s="7">
        <v>76000</v>
      </c>
      <c r="H107" s="5">
        <v>0</v>
      </c>
      <c r="I107" s="7">
        <v>76000</v>
      </c>
      <c r="J107" s="7">
        <v>2181.1999999999998</v>
      </c>
      <c r="K107" s="7">
        <v>6497.56</v>
      </c>
      <c r="L107" s="7">
        <v>2310.4</v>
      </c>
      <c r="M107" s="7">
        <f>57419.89-5.27</f>
        <v>57414.62</v>
      </c>
      <c r="N107" s="7">
        <f t="shared" si="14"/>
        <v>68403.78</v>
      </c>
      <c r="O107" s="7">
        <f t="shared" si="15"/>
        <v>7596.2200000000012</v>
      </c>
      <c r="P107" s="2"/>
      <c r="Q107" s="2"/>
      <c r="R107" s="2"/>
    </row>
    <row r="108" spans="1:20" x14ac:dyDescent="0.2">
      <c r="A108" s="5" t="s">
        <v>189</v>
      </c>
      <c r="B108" s="5" t="s">
        <v>16</v>
      </c>
      <c r="C108" s="5" t="s">
        <v>302</v>
      </c>
      <c r="D108" s="5" t="s">
        <v>295</v>
      </c>
      <c r="E108" s="8">
        <v>45505</v>
      </c>
      <c r="F108" s="8">
        <v>45689</v>
      </c>
      <c r="G108" s="7">
        <v>76000</v>
      </c>
      <c r="H108" s="5">
        <v>0</v>
      </c>
      <c r="I108" s="7">
        <v>76000</v>
      </c>
      <c r="J108" s="7">
        <v>2181.1999999999998</v>
      </c>
      <c r="K108" s="7">
        <v>6154.46</v>
      </c>
      <c r="L108" s="7">
        <v>2310.4</v>
      </c>
      <c r="M108" s="7">
        <v>1740.46</v>
      </c>
      <c r="N108" s="7">
        <f t="shared" si="14"/>
        <v>12386.52</v>
      </c>
      <c r="O108" s="7">
        <f t="shared" si="15"/>
        <v>63613.479999999996</v>
      </c>
      <c r="P108" s="2"/>
      <c r="Q108" s="2"/>
      <c r="R108" s="2"/>
    </row>
    <row r="109" spans="1:20" x14ac:dyDescent="0.2">
      <c r="A109" s="5" t="s">
        <v>173</v>
      </c>
      <c r="B109" s="5" t="s">
        <v>104</v>
      </c>
      <c r="C109" s="5" t="s">
        <v>302</v>
      </c>
      <c r="D109" s="5" t="s">
        <v>295</v>
      </c>
      <c r="E109" s="8">
        <v>45536</v>
      </c>
      <c r="F109" s="8">
        <v>45717</v>
      </c>
      <c r="G109" s="7">
        <v>55000</v>
      </c>
      <c r="H109" s="5">
        <v>0</v>
      </c>
      <c r="I109" s="7">
        <v>55000</v>
      </c>
      <c r="J109" s="7">
        <v>1578.5</v>
      </c>
      <c r="K109" s="7">
        <v>2559.6799999999998</v>
      </c>
      <c r="L109" s="7">
        <v>1672</v>
      </c>
      <c r="M109" s="7">
        <v>25</v>
      </c>
      <c r="N109" s="7">
        <f t="shared" si="14"/>
        <v>5835.18</v>
      </c>
      <c r="O109" s="7">
        <f t="shared" si="15"/>
        <v>49164.82</v>
      </c>
      <c r="P109" s="2"/>
      <c r="Q109" s="2"/>
      <c r="R109" s="2"/>
    </row>
    <row r="110" spans="1:20" x14ac:dyDescent="0.2">
      <c r="A110" s="5" t="s">
        <v>182</v>
      </c>
      <c r="B110" s="5" t="s">
        <v>104</v>
      </c>
      <c r="C110" s="5" t="s">
        <v>302</v>
      </c>
      <c r="D110" s="5" t="s">
        <v>296</v>
      </c>
      <c r="E110" s="8">
        <v>45505</v>
      </c>
      <c r="F110" s="8">
        <v>45689</v>
      </c>
      <c r="G110" s="7">
        <v>45000</v>
      </c>
      <c r="H110" s="5">
        <v>0</v>
      </c>
      <c r="I110" s="7">
        <v>45000</v>
      </c>
      <c r="J110" s="7">
        <v>1291.5</v>
      </c>
      <c r="K110" s="7">
        <v>1148.33</v>
      </c>
      <c r="L110" s="7">
        <v>1368</v>
      </c>
      <c r="M110" s="7">
        <f>8856.42-5.18</f>
        <v>8851.24</v>
      </c>
      <c r="N110" s="7">
        <f t="shared" si="14"/>
        <v>12659.07</v>
      </c>
      <c r="O110" s="7">
        <f t="shared" si="15"/>
        <v>32340.93</v>
      </c>
      <c r="P110" s="2"/>
      <c r="Q110" s="2"/>
      <c r="R110" s="2"/>
    </row>
    <row r="111" spans="1:20" x14ac:dyDescent="0.2">
      <c r="A111" s="5" t="s">
        <v>183</v>
      </c>
      <c r="B111" s="5" t="s">
        <v>104</v>
      </c>
      <c r="C111" s="5" t="s">
        <v>302</v>
      </c>
      <c r="D111" s="5" t="s">
        <v>295</v>
      </c>
      <c r="E111" s="8">
        <v>45566</v>
      </c>
      <c r="F111" s="8">
        <v>45748</v>
      </c>
      <c r="G111" s="7">
        <v>55000</v>
      </c>
      <c r="H111" s="5">
        <v>0</v>
      </c>
      <c r="I111" s="7">
        <v>55000</v>
      </c>
      <c r="J111" s="7">
        <v>1578.5</v>
      </c>
      <c r="K111" s="7">
        <v>2559.6799999999998</v>
      </c>
      <c r="L111" s="7">
        <v>1672</v>
      </c>
      <c r="M111" s="7">
        <v>25</v>
      </c>
      <c r="N111" s="7">
        <f t="shared" si="14"/>
        <v>5835.18</v>
      </c>
      <c r="O111" s="7">
        <f t="shared" si="15"/>
        <v>49164.82</v>
      </c>
      <c r="P111" s="2"/>
      <c r="Q111" s="2"/>
      <c r="R111" s="2"/>
    </row>
    <row r="112" spans="1:20" x14ac:dyDescent="0.2">
      <c r="A112" s="5" t="s">
        <v>340</v>
      </c>
      <c r="B112" s="5" t="s">
        <v>19</v>
      </c>
      <c r="C112" s="5" t="s">
        <v>302</v>
      </c>
      <c r="D112" s="5" t="s">
        <v>296</v>
      </c>
      <c r="E112" s="8">
        <v>45658</v>
      </c>
      <c r="F112" s="8">
        <v>45839</v>
      </c>
      <c r="G112" s="7">
        <v>55000</v>
      </c>
      <c r="H112" s="7">
        <v>0</v>
      </c>
      <c r="I112" s="7">
        <v>55000</v>
      </c>
      <c r="J112" s="7">
        <v>1578.5</v>
      </c>
      <c r="K112" s="7">
        <v>2559.6799999999998</v>
      </c>
      <c r="L112" s="7">
        <v>1672</v>
      </c>
      <c r="M112" s="7">
        <f>25+20801.4</f>
        <v>20826.400000000001</v>
      </c>
      <c r="N112" s="7">
        <v>26636.58</v>
      </c>
      <c r="O112" s="7">
        <f t="shared" si="15"/>
        <v>28363.42</v>
      </c>
      <c r="P112" s="2"/>
      <c r="S112" s="2"/>
      <c r="T112" s="2"/>
    </row>
    <row r="113" spans="1:18" x14ac:dyDescent="0.2">
      <c r="A113" s="5" t="s">
        <v>184</v>
      </c>
      <c r="B113" s="5" t="s">
        <v>19</v>
      </c>
      <c r="C113" s="5" t="s">
        <v>302</v>
      </c>
      <c r="D113" s="5" t="s">
        <v>295</v>
      </c>
      <c r="E113" s="8">
        <v>45536</v>
      </c>
      <c r="F113" s="8">
        <v>45717</v>
      </c>
      <c r="G113" s="7">
        <v>40000</v>
      </c>
      <c r="H113" s="5">
        <v>0</v>
      </c>
      <c r="I113" s="7">
        <v>40000</v>
      </c>
      <c r="J113" s="7">
        <v>1148</v>
      </c>
      <c r="K113" s="7">
        <v>442.65</v>
      </c>
      <c r="L113" s="7">
        <v>1216</v>
      </c>
      <c r="M113" s="7">
        <v>25</v>
      </c>
      <c r="N113" s="7">
        <f t="shared" si="14"/>
        <v>2831.65</v>
      </c>
      <c r="O113" s="7">
        <f t="shared" si="15"/>
        <v>37168.35</v>
      </c>
      <c r="P113" s="2"/>
      <c r="Q113" s="2"/>
      <c r="R113" s="2"/>
    </row>
    <row r="114" spans="1:18" ht="12.75" thickBot="1" x14ac:dyDescent="0.25">
      <c r="A114" s="5" t="s">
        <v>13</v>
      </c>
      <c r="B114" s="5">
        <v>29</v>
      </c>
      <c r="G114" s="9">
        <f t="shared" ref="G114:O114" si="16">SUM(G85:G113)</f>
        <v>2335000</v>
      </c>
      <c r="H114" s="9">
        <f t="shared" si="16"/>
        <v>0</v>
      </c>
      <c r="I114" s="9">
        <f t="shared" si="16"/>
        <v>2335000</v>
      </c>
      <c r="J114" s="9">
        <f t="shared" si="16"/>
        <v>67014.499999999971</v>
      </c>
      <c r="K114" s="9">
        <f t="shared" si="16"/>
        <v>226032.77999999988</v>
      </c>
      <c r="L114" s="9">
        <f t="shared" si="16"/>
        <v>70984.000000000029</v>
      </c>
      <c r="M114" s="9">
        <f t="shared" si="16"/>
        <v>179892.71</v>
      </c>
      <c r="N114" s="9">
        <f t="shared" si="16"/>
        <v>543923.99000000011</v>
      </c>
      <c r="O114" s="9">
        <f t="shared" si="16"/>
        <v>1791076.01</v>
      </c>
      <c r="P114" s="2"/>
      <c r="Q114" s="2"/>
      <c r="R114" s="2"/>
    </row>
    <row r="115" spans="1:18" x14ac:dyDescent="0.2">
      <c r="G115" s="7"/>
      <c r="P115" s="2"/>
      <c r="Q115" s="2"/>
      <c r="R115" s="2"/>
    </row>
    <row r="116" spans="1:18" x14ac:dyDescent="0.2">
      <c r="A116" s="19" t="s">
        <v>241</v>
      </c>
      <c r="B116" s="17"/>
      <c r="C116" s="17"/>
      <c r="D116" s="17"/>
      <c r="E116" s="17"/>
      <c r="F116" s="17"/>
      <c r="G116" s="17"/>
      <c r="H116" s="17"/>
      <c r="I116" s="17"/>
      <c r="J116" s="18"/>
      <c r="K116" s="18"/>
      <c r="L116" s="18"/>
      <c r="M116" s="18"/>
      <c r="N116" s="17"/>
      <c r="O116" s="17"/>
      <c r="P116" s="2"/>
      <c r="Q116" s="2"/>
      <c r="R116" s="2"/>
    </row>
    <row r="117" spans="1:18" x14ac:dyDescent="0.2">
      <c r="A117" s="15" t="s">
        <v>297</v>
      </c>
      <c r="B117" s="15" t="s">
        <v>298</v>
      </c>
      <c r="C117" s="15" t="s">
        <v>299</v>
      </c>
      <c r="D117" s="15" t="s">
        <v>300</v>
      </c>
      <c r="E117" s="15" t="s">
        <v>303</v>
      </c>
      <c r="F117" s="15" t="s">
        <v>301</v>
      </c>
      <c r="G117" s="16" t="s">
        <v>310</v>
      </c>
      <c r="H117" s="16" t="s">
        <v>304</v>
      </c>
      <c r="I117" s="16" t="s">
        <v>305</v>
      </c>
      <c r="J117" s="16" t="s">
        <v>0</v>
      </c>
      <c r="K117" s="16" t="s">
        <v>1</v>
      </c>
      <c r="L117" s="16" t="s">
        <v>2</v>
      </c>
      <c r="M117" s="16" t="s">
        <v>306</v>
      </c>
      <c r="N117" s="16" t="s">
        <v>307</v>
      </c>
      <c r="O117" s="16" t="s">
        <v>308</v>
      </c>
      <c r="P117" s="2"/>
      <c r="Q117" s="2"/>
      <c r="R117" s="2"/>
    </row>
    <row r="118" spans="1:18" x14ac:dyDescent="0.2">
      <c r="A118" s="5" t="s">
        <v>252</v>
      </c>
      <c r="B118" s="5" t="s">
        <v>253</v>
      </c>
      <c r="C118" s="5" t="s">
        <v>302</v>
      </c>
      <c r="D118" s="5" t="s">
        <v>296</v>
      </c>
      <c r="E118" s="8">
        <v>45505</v>
      </c>
      <c r="F118" s="8">
        <v>45689</v>
      </c>
      <c r="G118" s="7">
        <v>150000</v>
      </c>
      <c r="H118" s="5">
        <v>0</v>
      </c>
      <c r="I118" s="7">
        <v>150000</v>
      </c>
      <c r="J118" s="7">
        <v>4305</v>
      </c>
      <c r="K118" s="7">
        <v>23866.62</v>
      </c>
      <c r="L118" s="7">
        <v>4560</v>
      </c>
      <c r="M118" s="7">
        <v>25</v>
      </c>
      <c r="N118" s="7">
        <f t="shared" ref="N118:N133" si="17">+J118+K118+L118+M118</f>
        <v>32756.62</v>
      </c>
      <c r="O118" s="7">
        <f>+I118-N118</f>
        <v>117243.38</v>
      </c>
      <c r="P118" s="2"/>
      <c r="Q118" s="2"/>
      <c r="R118" s="2"/>
    </row>
    <row r="119" spans="1:18" x14ac:dyDescent="0.2">
      <c r="A119" s="5" t="s">
        <v>245</v>
      </c>
      <c r="B119" s="5" t="s">
        <v>246</v>
      </c>
      <c r="C119" s="5" t="s">
        <v>302</v>
      </c>
      <c r="D119" s="5" t="s">
        <v>296</v>
      </c>
      <c r="E119" s="8">
        <v>45597</v>
      </c>
      <c r="F119" s="8">
        <v>45778</v>
      </c>
      <c r="G119" s="7">
        <v>76000</v>
      </c>
      <c r="H119" s="5">
        <v>0</v>
      </c>
      <c r="I119" s="7">
        <v>76000</v>
      </c>
      <c r="J119" s="7">
        <v>2181.1999999999998</v>
      </c>
      <c r="K119" s="7">
        <v>6497.56</v>
      </c>
      <c r="L119" s="7">
        <v>2310.4</v>
      </c>
      <c r="M119" s="7">
        <v>1025</v>
      </c>
      <c r="N119" s="7">
        <f t="shared" si="17"/>
        <v>12014.16</v>
      </c>
      <c r="O119" s="7">
        <f t="shared" ref="O119:O133" si="18">+I119-N119</f>
        <v>63985.84</v>
      </c>
      <c r="P119" s="2"/>
      <c r="Q119" s="2"/>
      <c r="R119" s="2"/>
    </row>
    <row r="120" spans="1:18" x14ac:dyDescent="0.2">
      <c r="A120" s="5" t="s">
        <v>255</v>
      </c>
      <c r="B120" s="5" t="s">
        <v>164</v>
      </c>
      <c r="C120" s="5" t="s">
        <v>302</v>
      </c>
      <c r="D120" s="5" t="s">
        <v>296</v>
      </c>
      <c r="E120" s="8">
        <v>45505</v>
      </c>
      <c r="F120" s="8">
        <v>45689</v>
      </c>
      <c r="G120" s="7">
        <v>76000</v>
      </c>
      <c r="H120" s="5">
        <v>0</v>
      </c>
      <c r="I120" s="7">
        <v>76000</v>
      </c>
      <c r="J120" s="7">
        <v>2181.1999999999998</v>
      </c>
      <c r="K120" s="7">
        <v>6497.56</v>
      </c>
      <c r="L120" s="7">
        <v>2310.4</v>
      </c>
      <c r="M120" s="7">
        <v>25</v>
      </c>
      <c r="N120" s="7">
        <f t="shared" si="17"/>
        <v>11014.16</v>
      </c>
      <c r="O120" s="7">
        <f t="shared" si="18"/>
        <v>64985.84</v>
      </c>
      <c r="P120" s="2"/>
      <c r="Q120" s="2"/>
      <c r="R120" s="2"/>
    </row>
    <row r="121" spans="1:18" x14ac:dyDescent="0.2">
      <c r="A121" s="5" t="s">
        <v>257</v>
      </c>
      <c r="B121" s="5" t="s">
        <v>164</v>
      </c>
      <c r="C121" s="5" t="s">
        <v>302</v>
      </c>
      <c r="D121" s="5" t="s">
        <v>296</v>
      </c>
      <c r="E121" s="8">
        <v>45505</v>
      </c>
      <c r="F121" s="8">
        <v>45689</v>
      </c>
      <c r="G121" s="7">
        <v>76000</v>
      </c>
      <c r="H121" s="5">
        <v>0</v>
      </c>
      <c r="I121" s="7">
        <v>76000</v>
      </c>
      <c r="J121" s="7">
        <v>2181.1999999999998</v>
      </c>
      <c r="K121" s="7">
        <v>6497.56</v>
      </c>
      <c r="L121" s="7">
        <v>2310.4</v>
      </c>
      <c r="M121" s="7">
        <v>25</v>
      </c>
      <c r="N121" s="7">
        <f t="shared" si="17"/>
        <v>11014.16</v>
      </c>
      <c r="O121" s="7">
        <f t="shared" si="18"/>
        <v>64985.84</v>
      </c>
      <c r="P121" s="2"/>
      <c r="Q121" s="2"/>
      <c r="R121" s="2"/>
    </row>
    <row r="122" spans="1:18" x14ac:dyDescent="0.2">
      <c r="A122" s="5" t="s">
        <v>260</v>
      </c>
      <c r="B122" s="5" t="s">
        <v>246</v>
      </c>
      <c r="C122" s="5" t="s">
        <v>302</v>
      </c>
      <c r="D122" s="5" t="s">
        <v>295</v>
      </c>
      <c r="E122" s="8">
        <v>45536</v>
      </c>
      <c r="F122" s="8">
        <v>45717</v>
      </c>
      <c r="G122" s="7">
        <v>76000</v>
      </c>
      <c r="H122" s="5">
        <v>0</v>
      </c>
      <c r="I122" s="7">
        <v>76000</v>
      </c>
      <c r="J122" s="7">
        <v>2181.1999999999998</v>
      </c>
      <c r="K122" s="7">
        <v>6497.56</v>
      </c>
      <c r="L122" s="7">
        <v>2310.4</v>
      </c>
      <c r="M122" s="7">
        <v>25</v>
      </c>
      <c r="N122" s="7">
        <f t="shared" si="17"/>
        <v>11014.16</v>
      </c>
      <c r="O122" s="7">
        <f t="shared" si="18"/>
        <v>64985.84</v>
      </c>
      <c r="P122" s="2"/>
      <c r="Q122" s="2"/>
      <c r="R122" s="2"/>
    </row>
    <row r="123" spans="1:18" x14ac:dyDescent="0.2">
      <c r="A123" s="5" t="s">
        <v>328</v>
      </c>
      <c r="B123" s="5" t="s">
        <v>246</v>
      </c>
      <c r="C123" s="5" t="s">
        <v>302</v>
      </c>
      <c r="D123" s="5" t="s">
        <v>296</v>
      </c>
      <c r="E123" s="8">
        <v>45597</v>
      </c>
      <c r="F123" s="8">
        <v>45778</v>
      </c>
      <c r="G123" s="7">
        <v>76000</v>
      </c>
      <c r="I123" s="7">
        <v>76000</v>
      </c>
      <c r="J123" s="7">
        <v>2181.1999999999998</v>
      </c>
      <c r="K123" s="7">
        <v>6497.56</v>
      </c>
      <c r="L123" s="7">
        <v>2310.4</v>
      </c>
      <c r="M123" s="7">
        <v>25</v>
      </c>
      <c r="N123" s="7">
        <f t="shared" si="17"/>
        <v>11014.16</v>
      </c>
      <c r="O123" s="7">
        <f t="shared" si="18"/>
        <v>64985.84</v>
      </c>
      <c r="P123" s="2"/>
      <c r="Q123" s="2"/>
      <c r="R123" s="2"/>
    </row>
    <row r="124" spans="1:18" x14ac:dyDescent="0.2">
      <c r="A124" s="5" t="s">
        <v>242</v>
      </c>
      <c r="B124" s="5" t="s">
        <v>11</v>
      </c>
      <c r="C124" s="5" t="s">
        <v>302</v>
      </c>
      <c r="D124" s="5" t="s">
        <v>296</v>
      </c>
      <c r="E124" s="8">
        <v>45536</v>
      </c>
      <c r="F124" s="8">
        <v>45717</v>
      </c>
      <c r="G124" s="7">
        <v>55000</v>
      </c>
      <c r="H124" s="5">
        <v>0</v>
      </c>
      <c r="I124" s="7">
        <v>55000</v>
      </c>
      <c r="J124" s="7">
        <v>1578.5</v>
      </c>
      <c r="K124" s="7">
        <v>2559.6799999999998</v>
      </c>
      <c r="L124" s="7">
        <v>1672</v>
      </c>
      <c r="M124" s="7">
        <v>25</v>
      </c>
      <c r="N124" s="7">
        <f t="shared" si="17"/>
        <v>5835.18</v>
      </c>
      <c r="O124" s="7">
        <f t="shared" si="18"/>
        <v>49164.82</v>
      </c>
      <c r="P124" s="2"/>
      <c r="Q124" s="2"/>
      <c r="R124" s="2"/>
    </row>
    <row r="125" spans="1:18" x14ac:dyDescent="0.2">
      <c r="A125" s="5" t="s">
        <v>251</v>
      </c>
      <c r="B125" s="5" t="s">
        <v>11</v>
      </c>
      <c r="C125" s="5" t="s">
        <v>302</v>
      </c>
      <c r="D125" s="5" t="s">
        <v>296</v>
      </c>
      <c r="E125" s="8">
        <v>45505</v>
      </c>
      <c r="F125" s="8">
        <v>45689</v>
      </c>
      <c r="G125" s="7">
        <v>50000</v>
      </c>
      <c r="H125" s="5">
        <v>0</v>
      </c>
      <c r="I125" s="7">
        <v>50000</v>
      </c>
      <c r="J125" s="7">
        <v>1435</v>
      </c>
      <c r="K125" s="7">
        <v>1854</v>
      </c>
      <c r="L125" s="7">
        <v>1520</v>
      </c>
      <c r="M125" s="7">
        <v>25</v>
      </c>
      <c r="N125" s="7">
        <f t="shared" si="17"/>
        <v>4834</v>
      </c>
      <c r="O125" s="7">
        <f t="shared" si="18"/>
        <v>45166</v>
      </c>
      <c r="P125" s="2"/>
      <c r="Q125" s="2"/>
      <c r="R125" s="2"/>
    </row>
    <row r="126" spans="1:18" x14ac:dyDescent="0.2">
      <c r="A126" s="5" t="s">
        <v>256</v>
      </c>
      <c r="B126" s="5" t="s">
        <v>11</v>
      </c>
      <c r="C126" s="5" t="s">
        <v>302</v>
      </c>
      <c r="D126" s="5" t="s">
        <v>296</v>
      </c>
      <c r="E126" s="8">
        <v>45566</v>
      </c>
      <c r="F126" s="8">
        <v>45748</v>
      </c>
      <c r="G126" s="7">
        <v>40000</v>
      </c>
      <c r="H126" s="5">
        <v>0</v>
      </c>
      <c r="I126" s="7">
        <v>40000</v>
      </c>
      <c r="J126" s="7">
        <v>1148</v>
      </c>
      <c r="K126" s="7">
        <v>442.65</v>
      </c>
      <c r="L126" s="7">
        <v>1216</v>
      </c>
      <c r="M126" s="7">
        <v>25</v>
      </c>
      <c r="N126" s="7">
        <f t="shared" si="17"/>
        <v>2831.65</v>
      </c>
      <c r="O126" s="7">
        <f t="shared" si="18"/>
        <v>37168.35</v>
      </c>
      <c r="P126" s="2"/>
      <c r="Q126" s="2"/>
      <c r="R126" s="2"/>
    </row>
    <row r="127" spans="1:18" x14ac:dyDescent="0.2">
      <c r="A127" s="5" t="s">
        <v>259</v>
      </c>
      <c r="B127" s="5" t="s">
        <v>11</v>
      </c>
      <c r="C127" s="5" t="s">
        <v>302</v>
      </c>
      <c r="D127" s="5" t="s">
        <v>296</v>
      </c>
      <c r="E127" s="8">
        <v>45536</v>
      </c>
      <c r="F127" s="8">
        <v>45717</v>
      </c>
      <c r="G127" s="7">
        <v>50000</v>
      </c>
      <c r="H127" s="5">
        <v>0</v>
      </c>
      <c r="I127" s="7">
        <v>50000</v>
      </c>
      <c r="J127" s="7">
        <v>1435</v>
      </c>
      <c r="K127" s="7">
        <v>1854</v>
      </c>
      <c r="L127" s="7">
        <v>1520</v>
      </c>
      <c r="M127" s="7">
        <v>25</v>
      </c>
      <c r="N127" s="7">
        <f t="shared" si="17"/>
        <v>4834</v>
      </c>
      <c r="O127" s="7">
        <f t="shared" si="18"/>
        <v>45166</v>
      </c>
      <c r="P127" s="2"/>
      <c r="Q127" s="2"/>
      <c r="R127" s="2"/>
    </row>
    <row r="128" spans="1:18" x14ac:dyDescent="0.2">
      <c r="A128" s="5" t="s">
        <v>258</v>
      </c>
      <c r="B128" s="5" t="s">
        <v>19</v>
      </c>
      <c r="C128" s="5" t="s">
        <v>302</v>
      </c>
      <c r="D128" s="5" t="s">
        <v>296</v>
      </c>
      <c r="E128" s="8">
        <v>45505</v>
      </c>
      <c r="F128" s="8">
        <v>45689</v>
      </c>
      <c r="G128" s="7">
        <v>40000</v>
      </c>
      <c r="H128" s="5">
        <v>0</v>
      </c>
      <c r="I128" s="7">
        <v>40000</v>
      </c>
      <c r="J128" s="7">
        <v>1148</v>
      </c>
      <c r="K128" s="7">
        <v>442.65</v>
      </c>
      <c r="L128" s="7">
        <v>1216</v>
      </c>
      <c r="M128" s="7">
        <v>25</v>
      </c>
      <c r="N128" s="7">
        <f t="shared" si="17"/>
        <v>2831.65</v>
      </c>
      <c r="O128" s="7">
        <f t="shared" si="18"/>
        <v>37168.35</v>
      </c>
      <c r="P128" s="2"/>
      <c r="Q128" s="2"/>
      <c r="R128" s="2"/>
    </row>
    <row r="129" spans="1:18" x14ac:dyDescent="0.2">
      <c r="A129" s="5" t="s">
        <v>247</v>
      </c>
      <c r="B129" s="5" t="s">
        <v>248</v>
      </c>
      <c r="C129" s="5" t="s">
        <v>302</v>
      </c>
      <c r="D129" s="5" t="s">
        <v>296</v>
      </c>
      <c r="E129" s="8">
        <v>45597</v>
      </c>
      <c r="F129" s="8">
        <v>45778</v>
      </c>
      <c r="G129" s="7">
        <v>40000</v>
      </c>
      <c r="H129" s="5">
        <v>0</v>
      </c>
      <c r="I129" s="7">
        <v>40000</v>
      </c>
      <c r="J129" s="7">
        <v>1148</v>
      </c>
      <c r="K129" s="7">
        <v>185.33</v>
      </c>
      <c r="L129" s="7">
        <v>1216</v>
      </c>
      <c r="M129" s="7">
        <v>1740.46</v>
      </c>
      <c r="N129" s="7">
        <f t="shared" si="17"/>
        <v>4289.79</v>
      </c>
      <c r="O129" s="7">
        <f t="shared" si="18"/>
        <v>35710.21</v>
      </c>
      <c r="P129" s="2"/>
      <c r="Q129" s="2"/>
      <c r="R129" s="2"/>
    </row>
    <row r="130" spans="1:18" x14ac:dyDescent="0.2">
      <c r="A130" s="5" t="s">
        <v>249</v>
      </c>
      <c r="B130" s="5" t="s">
        <v>248</v>
      </c>
      <c r="C130" s="5" t="s">
        <v>302</v>
      </c>
      <c r="D130" s="5" t="s">
        <v>296</v>
      </c>
      <c r="E130" s="8">
        <v>45597</v>
      </c>
      <c r="F130" s="8">
        <v>45778</v>
      </c>
      <c r="G130" s="7">
        <v>40000</v>
      </c>
      <c r="H130" s="5">
        <v>0</v>
      </c>
      <c r="I130" s="7">
        <v>40000</v>
      </c>
      <c r="J130" s="7">
        <v>1148</v>
      </c>
      <c r="K130" s="7">
        <v>442.65</v>
      </c>
      <c r="L130" s="7">
        <v>1216</v>
      </c>
      <c r="M130" s="7">
        <v>25</v>
      </c>
      <c r="N130" s="7">
        <f t="shared" si="17"/>
        <v>2831.65</v>
      </c>
      <c r="O130" s="7">
        <f t="shared" si="18"/>
        <v>37168.35</v>
      </c>
      <c r="P130" s="2"/>
      <c r="Q130" s="2"/>
      <c r="R130" s="2"/>
    </row>
    <row r="131" spans="1:18" x14ac:dyDescent="0.2">
      <c r="A131" s="5" t="s">
        <v>250</v>
      </c>
      <c r="B131" s="5" t="s">
        <v>244</v>
      </c>
      <c r="C131" s="5" t="s">
        <v>302</v>
      </c>
      <c r="D131" s="5" t="s">
        <v>296</v>
      </c>
      <c r="E131" s="8">
        <v>45474</v>
      </c>
      <c r="F131" s="8">
        <v>45659</v>
      </c>
      <c r="G131" s="7">
        <v>30000</v>
      </c>
      <c r="H131" s="5">
        <v>0</v>
      </c>
      <c r="I131" s="7">
        <v>30000</v>
      </c>
      <c r="J131" s="7">
        <v>861</v>
      </c>
      <c r="K131" s="7">
        <v>0</v>
      </c>
      <c r="L131" s="7">
        <v>912</v>
      </c>
      <c r="M131" s="7">
        <v>25</v>
      </c>
      <c r="N131" s="7">
        <f>+J131+K131+L131+M131</f>
        <v>1798</v>
      </c>
      <c r="O131" s="7">
        <f>+I131-N131</f>
        <v>28202</v>
      </c>
      <c r="P131" s="2"/>
      <c r="Q131" s="2"/>
      <c r="R131" s="2"/>
    </row>
    <row r="132" spans="1:18" x14ac:dyDescent="0.2">
      <c r="A132" s="5" t="s">
        <v>254</v>
      </c>
      <c r="B132" s="5" t="s">
        <v>244</v>
      </c>
      <c r="C132" s="5" t="s">
        <v>302</v>
      </c>
      <c r="D132" s="5" t="s">
        <v>295</v>
      </c>
      <c r="E132" s="8">
        <v>45536</v>
      </c>
      <c r="F132" s="8">
        <v>45717</v>
      </c>
      <c r="G132" s="7">
        <v>30000</v>
      </c>
      <c r="H132" s="5">
        <v>0</v>
      </c>
      <c r="I132" s="7">
        <v>30000</v>
      </c>
      <c r="J132" s="7">
        <v>861</v>
      </c>
      <c r="K132" s="7">
        <v>0</v>
      </c>
      <c r="L132" s="7">
        <v>912</v>
      </c>
      <c r="M132" s="7">
        <v>25</v>
      </c>
      <c r="N132" s="7">
        <f>+J132+K132+L132+M132</f>
        <v>1798</v>
      </c>
      <c r="O132" s="7">
        <f>+I132-N132</f>
        <v>28202</v>
      </c>
      <c r="P132" s="2"/>
      <c r="Q132" s="2"/>
      <c r="R132" s="2"/>
    </row>
    <row r="133" spans="1:18" x14ac:dyDescent="0.2">
      <c r="A133" s="5" t="s">
        <v>243</v>
      </c>
      <c r="B133" s="5" t="s">
        <v>57</v>
      </c>
      <c r="C133" s="5" t="s">
        <v>302</v>
      </c>
      <c r="D133" s="5" t="s">
        <v>295</v>
      </c>
      <c r="E133" s="8">
        <v>45597</v>
      </c>
      <c r="F133" s="8">
        <v>45778</v>
      </c>
      <c r="G133" s="7">
        <v>76000</v>
      </c>
      <c r="H133" s="5">
        <v>0</v>
      </c>
      <c r="I133" s="7">
        <v>76000</v>
      </c>
      <c r="J133" s="7">
        <v>2181.1999999999998</v>
      </c>
      <c r="K133" s="7">
        <v>6497.56</v>
      </c>
      <c r="L133" s="7">
        <v>2310.4</v>
      </c>
      <c r="M133" s="7">
        <v>25</v>
      </c>
      <c r="N133" s="7">
        <f t="shared" si="17"/>
        <v>11014.16</v>
      </c>
      <c r="O133" s="7">
        <f t="shared" si="18"/>
        <v>64985.84</v>
      </c>
      <c r="P133" s="2"/>
      <c r="Q133" s="2"/>
      <c r="R133" s="2"/>
    </row>
    <row r="134" spans="1:18" ht="12.75" thickBot="1" x14ac:dyDescent="0.25">
      <c r="A134" s="5" t="s">
        <v>13</v>
      </c>
      <c r="B134" s="5">
        <v>16</v>
      </c>
      <c r="G134" s="9">
        <f>SUM(G118:G133)</f>
        <v>981000</v>
      </c>
      <c r="H134" s="9">
        <f t="shared" ref="H134:O134" si="19">SUM(H118:H133)</f>
        <v>0</v>
      </c>
      <c r="I134" s="9">
        <f t="shared" si="19"/>
        <v>981000</v>
      </c>
      <c r="J134" s="9">
        <f t="shared" si="19"/>
        <v>28154.7</v>
      </c>
      <c r="K134" s="9">
        <f t="shared" si="19"/>
        <v>70632.94</v>
      </c>
      <c r="L134" s="9">
        <f t="shared" si="19"/>
        <v>29822.400000000001</v>
      </c>
      <c r="M134" s="9">
        <f t="shared" si="19"/>
        <v>3115.46</v>
      </c>
      <c r="N134" s="9">
        <f t="shared" si="19"/>
        <v>131725.49999999997</v>
      </c>
      <c r="O134" s="9">
        <f t="shared" si="19"/>
        <v>849274.49999999977</v>
      </c>
      <c r="P134" s="2"/>
      <c r="Q134" s="2"/>
      <c r="R134" s="2"/>
    </row>
    <row r="135" spans="1:18" x14ac:dyDescent="0.2">
      <c r="P135" s="2"/>
      <c r="Q135" s="2"/>
      <c r="R135" s="2"/>
    </row>
    <row r="136" spans="1:18" x14ac:dyDescent="0.2">
      <c r="P136" s="2"/>
      <c r="Q136" s="2"/>
      <c r="R136" s="2"/>
    </row>
    <row r="137" spans="1:18" x14ac:dyDescent="0.2">
      <c r="A137" s="19" t="s">
        <v>190</v>
      </c>
      <c r="B137" s="17"/>
      <c r="C137" s="17"/>
      <c r="D137" s="17"/>
      <c r="E137" s="17"/>
      <c r="F137" s="17"/>
      <c r="G137" s="17"/>
      <c r="H137" s="17"/>
      <c r="I137" s="17"/>
      <c r="J137" s="18"/>
      <c r="K137" s="18"/>
      <c r="L137" s="18"/>
      <c r="M137" s="18"/>
      <c r="N137" s="17"/>
      <c r="O137" s="17"/>
      <c r="P137" s="2"/>
      <c r="Q137" s="2"/>
      <c r="R137" s="2"/>
    </row>
    <row r="138" spans="1:18" x14ac:dyDescent="0.2">
      <c r="A138" s="15" t="s">
        <v>297</v>
      </c>
      <c r="B138" s="15" t="s">
        <v>298</v>
      </c>
      <c r="C138" s="15" t="s">
        <v>299</v>
      </c>
      <c r="D138" s="15" t="s">
        <v>300</v>
      </c>
      <c r="E138" s="15" t="s">
        <v>303</v>
      </c>
      <c r="F138" s="15" t="s">
        <v>301</v>
      </c>
      <c r="G138" s="16" t="s">
        <v>310</v>
      </c>
      <c r="H138" s="16" t="s">
        <v>304</v>
      </c>
      <c r="I138" s="16" t="s">
        <v>305</v>
      </c>
      <c r="J138" s="16" t="s">
        <v>0</v>
      </c>
      <c r="K138" s="16" t="s">
        <v>1</v>
      </c>
      <c r="L138" s="16" t="s">
        <v>2</v>
      </c>
      <c r="M138" s="16" t="s">
        <v>306</v>
      </c>
      <c r="N138" s="16" t="s">
        <v>307</v>
      </c>
      <c r="O138" s="16" t="s">
        <v>308</v>
      </c>
      <c r="P138" s="2"/>
      <c r="Q138" s="2"/>
      <c r="R138" s="2"/>
    </row>
    <row r="139" spans="1:18" x14ac:dyDescent="0.2">
      <c r="A139" s="13" t="s">
        <v>200</v>
      </c>
      <c r="B139" s="5" t="s">
        <v>201</v>
      </c>
      <c r="C139" s="5" t="s">
        <v>302</v>
      </c>
      <c r="D139" s="5" t="s">
        <v>296</v>
      </c>
      <c r="E139" s="8">
        <v>45505</v>
      </c>
      <c r="F139" s="8">
        <v>45689</v>
      </c>
      <c r="G139" s="7">
        <v>150000</v>
      </c>
      <c r="H139" s="5">
        <v>0</v>
      </c>
      <c r="I139" s="7">
        <v>150000</v>
      </c>
      <c r="J139" s="7">
        <v>4305</v>
      </c>
      <c r="K139" s="7">
        <v>23866.62</v>
      </c>
      <c r="L139" s="7">
        <v>4560</v>
      </c>
      <c r="M139" s="7">
        <v>3624.02</v>
      </c>
      <c r="N139" s="7">
        <f t="shared" ref="N139:N148" si="20">+J139+K139+L139+M139</f>
        <v>36355.64</v>
      </c>
      <c r="O139" s="7">
        <f>+I139-N139</f>
        <v>113644.36</v>
      </c>
      <c r="P139" s="2"/>
      <c r="Q139" s="2"/>
      <c r="R139" s="2"/>
    </row>
    <row r="140" spans="1:18" x14ac:dyDescent="0.2">
      <c r="A140" s="5" t="s">
        <v>191</v>
      </c>
      <c r="B140" s="5" t="s">
        <v>23</v>
      </c>
      <c r="C140" s="5" t="s">
        <v>302</v>
      </c>
      <c r="D140" s="5" t="s">
        <v>295</v>
      </c>
      <c r="E140" s="8">
        <v>45505</v>
      </c>
      <c r="F140" s="8">
        <v>45689</v>
      </c>
      <c r="G140" s="7">
        <v>50000</v>
      </c>
      <c r="H140" s="5">
        <v>0</v>
      </c>
      <c r="I140" s="7">
        <v>50000</v>
      </c>
      <c r="J140" s="7">
        <v>1435</v>
      </c>
      <c r="K140" s="7">
        <v>1854</v>
      </c>
      <c r="L140" s="7">
        <v>1520</v>
      </c>
      <c r="M140" s="7">
        <v>25</v>
      </c>
      <c r="N140" s="7">
        <f t="shared" si="20"/>
        <v>4834</v>
      </c>
      <c r="O140" s="7">
        <f t="shared" ref="O140:O148" si="21">+I140-N140</f>
        <v>45166</v>
      </c>
      <c r="P140" s="2"/>
      <c r="Q140" s="2"/>
      <c r="R140" s="2"/>
    </row>
    <row r="141" spans="1:18" x14ac:dyDescent="0.2">
      <c r="A141" s="5" t="s">
        <v>192</v>
      </c>
      <c r="B141" s="5" t="s">
        <v>23</v>
      </c>
      <c r="C141" s="5" t="s">
        <v>302</v>
      </c>
      <c r="D141" s="5" t="s">
        <v>295</v>
      </c>
      <c r="E141" s="8">
        <v>45597</v>
      </c>
      <c r="F141" s="8">
        <v>45778</v>
      </c>
      <c r="G141" s="7">
        <v>75000</v>
      </c>
      <c r="H141" s="5">
        <v>0</v>
      </c>
      <c r="I141" s="7">
        <v>75000</v>
      </c>
      <c r="J141" s="7">
        <v>2152.5</v>
      </c>
      <c r="K141" s="7">
        <v>6309.38</v>
      </c>
      <c r="L141" s="7">
        <v>2280</v>
      </c>
      <c r="M141" s="7">
        <v>25</v>
      </c>
      <c r="N141" s="7">
        <f t="shared" si="20"/>
        <v>10766.880000000001</v>
      </c>
      <c r="O141" s="7">
        <f t="shared" si="21"/>
        <v>64233.119999999995</v>
      </c>
      <c r="P141" s="2"/>
      <c r="Q141" s="2"/>
      <c r="R141" s="2"/>
    </row>
    <row r="142" spans="1:18" x14ac:dyDescent="0.2">
      <c r="A142" s="5" t="s">
        <v>194</v>
      </c>
      <c r="B142" s="5" t="s">
        <v>23</v>
      </c>
      <c r="C142" s="5" t="s">
        <v>302</v>
      </c>
      <c r="D142" s="5" t="s">
        <v>295</v>
      </c>
      <c r="E142" s="8">
        <v>45505</v>
      </c>
      <c r="F142" s="8">
        <v>45689</v>
      </c>
      <c r="G142" s="7">
        <v>75000</v>
      </c>
      <c r="H142" s="5">
        <v>0</v>
      </c>
      <c r="I142" s="7">
        <v>75000</v>
      </c>
      <c r="J142" s="7">
        <v>2152.5</v>
      </c>
      <c r="K142" s="7">
        <v>6309.38</v>
      </c>
      <c r="L142" s="7">
        <v>2280</v>
      </c>
      <c r="M142" s="7">
        <v>25</v>
      </c>
      <c r="N142" s="7">
        <f t="shared" si="20"/>
        <v>10766.880000000001</v>
      </c>
      <c r="O142" s="7">
        <f t="shared" si="21"/>
        <v>64233.119999999995</v>
      </c>
      <c r="P142" s="2"/>
      <c r="Q142" s="2"/>
      <c r="R142" s="2"/>
    </row>
    <row r="143" spans="1:18" x14ac:dyDescent="0.2">
      <c r="A143" s="5" t="s">
        <v>195</v>
      </c>
      <c r="B143" s="5" t="s">
        <v>23</v>
      </c>
      <c r="C143" s="5" t="s">
        <v>302</v>
      </c>
      <c r="D143" s="5" t="s">
        <v>296</v>
      </c>
      <c r="E143" s="8">
        <v>45597</v>
      </c>
      <c r="F143" s="8">
        <v>45778</v>
      </c>
      <c r="G143" s="7">
        <v>76000</v>
      </c>
      <c r="H143" s="5">
        <v>0</v>
      </c>
      <c r="I143" s="7">
        <v>76000</v>
      </c>
      <c r="J143" s="7">
        <v>2181.1999999999998</v>
      </c>
      <c r="K143" s="7">
        <v>6497.56</v>
      </c>
      <c r="L143" s="7">
        <v>2310.4</v>
      </c>
      <c r="M143" s="7">
        <v>25</v>
      </c>
      <c r="N143" s="7">
        <f t="shared" si="20"/>
        <v>11014.16</v>
      </c>
      <c r="O143" s="7">
        <f t="shared" si="21"/>
        <v>64985.84</v>
      </c>
      <c r="P143" s="2"/>
      <c r="Q143" s="2"/>
      <c r="R143" s="2"/>
    </row>
    <row r="144" spans="1:18" x14ac:dyDescent="0.2">
      <c r="A144" s="5" t="s">
        <v>196</v>
      </c>
      <c r="B144" s="5" t="s">
        <v>23</v>
      </c>
      <c r="C144" s="5" t="s">
        <v>302</v>
      </c>
      <c r="D144" s="5" t="s">
        <v>295</v>
      </c>
      <c r="E144" s="8">
        <v>45536</v>
      </c>
      <c r="F144" s="8">
        <v>45717</v>
      </c>
      <c r="G144" s="7">
        <v>50000</v>
      </c>
      <c r="H144" s="5">
        <v>0</v>
      </c>
      <c r="I144" s="7">
        <v>50000</v>
      </c>
      <c r="J144" s="7">
        <v>1435</v>
      </c>
      <c r="K144" s="7">
        <v>1854</v>
      </c>
      <c r="L144" s="7">
        <v>1520</v>
      </c>
      <c r="M144" s="7">
        <v>25</v>
      </c>
      <c r="N144" s="7">
        <f t="shared" si="20"/>
        <v>4834</v>
      </c>
      <c r="O144" s="7">
        <f t="shared" si="21"/>
        <v>45166</v>
      </c>
      <c r="P144" s="2"/>
      <c r="Q144" s="2"/>
      <c r="R144" s="2"/>
    </row>
    <row r="145" spans="1:18" x14ac:dyDescent="0.2">
      <c r="A145" s="5" t="s">
        <v>197</v>
      </c>
      <c r="B145" s="5" t="s">
        <v>23</v>
      </c>
      <c r="C145" s="5" t="s">
        <v>302</v>
      </c>
      <c r="D145" s="5" t="s">
        <v>296</v>
      </c>
      <c r="E145" s="8">
        <v>45597</v>
      </c>
      <c r="F145" s="8">
        <v>45778</v>
      </c>
      <c r="G145" s="7">
        <v>76000</v>
      </c>
      <c r="H145" s="5">
        <v>0</v>
      </c>
      <c r="I145" s="7">
        <v>76000</v>
      </c>
      <c r="J145" s="7">
        <v>2181.1999999999998</v>
      </c>
      <c r="K145" s="7">
        <v>6497.56</v>
      </c>
      <c r="L145" s="7">
        <v>2310.4</v>
      </c>
      <c r="M145" s="7">
        <v>25</v>
      </c>
      <c r="N145" s="7">
        <f t="shared" si="20"/>
        <v>11014.16</v>
      </c>
      <c r="O145" s="7">
        <f t="shared" si="21"/>
        <v>64985.84</v>
      </c>
      <c r="P145" s="2"/>
      <c r="Q145" s="2"/>
      <c r="R145" s="2"/>
    </row>
    <row r="146" spans="1:18" x14ac:dyDescent="0.2">
      <c r="A146" s="5" t="s">
        <v>331</v>
      </c>
      <c r="B146" s="5" t="s">
        <v>23</v>
      </c>
      <c r="C146" s="5" t="s">
        <v>335</v>
      </c>
      <c r="D146" s="5" t="s">
        <v>295</v>
      </c>
      <c r="E146" s="8">
        <v>45627</v>
      </c>
      <c r="F146" s="8">
        <v>45809</v>
      </c>
      <c r="G146" s="7">
        <v>76000</v>
      </c>
      <c r="H146" s="7">
        <v>0</v>
      </c>
      <c r="I146" s="7">
        <v>76000</v>
      </c>
      <c r="J146" s="7">
        <v>2181.1999999999998</v>
      </c>
      <c r="K146" s="7">
        <v>6497.56</v>
      </c>
      <c r="L146" s="7">
        <v>2310.4</v>
      </c>
      <c r="M146" s="7">
        <v>25</v>
      </c>
      <c r="N146" s="7">
        <f>+J146+K146+L146+M146</f>
        <v>11014.16</v>
      </c>
      <c r="O146" s="7">
        <f>+I146-N146</f>
        <v>64985.84</v>
      </c>
    </row>
    <row r="147" spans="1:18" x14ac:dyDescent="0.2">
      <c r="A147" s="5" t="s">
        <v>198</v>
      </c>
      <c r="B147" s="5" t="s">
        <v>23</v>
      </c>
      <c r="C147" s="5" t="s">
        <v>302</v>
      </c>
      <c r="D147" s="5" t="s">
        <v>295</v>
      </c>
      <c r="E147" s="8">
        <v>45627</v>
      </c>
      <c r="F147" s="8">
        <v>45809</v>
      </c>
      <c r="G147" s="7">
        <v>76000</v>
      </c>
      <c r="H147" s="5">
        <v>0</v>
      </c>
      <c r="I147" s="7">
        <v>76000</v>
      </c>
      <c r="J147" s="7">
        <v>2181.1999999999998</v>
      </c>
      <c r="K147" s="7">
        <v>6497.56</v>
      </c>
      <c r="L147" s="7">
        <v>2310.4</v>
      </c>
      <c r="M147" s="7">
        <v>25</v>
      </c>
      <c r="N147" s="7">
        <f t="shared" si="20"/>
        <v>11014.16</v>
      </c>
      <c r="O147" s="7">
        <f t="shared" si="21"/>
        <v>64985.84</v>
      </c>
      <c r="P147" s="2"/>
      <c r="Q147" s="2"/>
      <c r="R147" s="2"/>
    </row>
    <row r="148" spans="1:18" x14ac:dyDescent="0.2">
      <c r="A148" s="5" t="s">
        <v>199</v>
      </c>
      <c r="B148" s="5" t="s">
        <v>23</v>
      </c>
      <c r="C148" s="5" t="s">
        <v>302</v>
      </c>
      <c r="D148" s="5" t="s">
        <v>296</v>
      </c>
      <c r="E148" s="8">
        <v>45627</v>
      </c>
      <c r="F148" s="8">
        <v>45809</v>
      </c>
      <c r="G148" s="7">
        <v>76000</v>
      </c>
      <c r="H148" s="5">
        <v>0</v>
      </c>
      <c r="I148" s="7">
        <v>76000</v>
      </c>
      <c r="J148" s="7">
        <v>2181.1999999999998</v>
      </c>
      <c r="K148" s="7">
        <v>6497.56</v>
      </c>
      <c r="L148" s="7">
        <v>2310.4</v>
      </c>
      <c r="M148" s="7">
        <v>25</v>
      </c>
      <c r="N148" s="7">
        <f t="shared" si="20"/>
        <v>11014.16</v>
      </c>
      <c r="O148" s="7">
        <f t="shared" si="21"/>
        <v>64985.84</v>
      </c>
      <c r="P148" s="2"/>
      <c r="Q148" s="2"/>
      <c r="R148" s="2"/>
    </row>
    <row r="149" spans="1:18" ht="12.75" thickBot="1" x14ac:dyDescent="0.25">
      <c r="A149" s="5" t="s">
        <v>13</v>
      </c>
      <c r="B149" s="5">
        <v>10</v>
      </c>
      <c r="G149" s="9">
        <f t="shared" ref="G149:O149" si="22">SUM(G139:G148)</f>
        <v>780000</v>
      </c>
      <c r="H149" s="9">
        <f t="shared" si="22"/>
        <v>0</v>
      </c>
      <c r="I149" s="9">
        <f t="shared" si="22"/>
        <v>780000</v>
      </c>
      <c r="J149" s="9">
        <f t="shared" si="22"/>
        <v>22386.000000000004</v>
      </c>
      <c r="K149" s="9">
        <f t="shared" si="22"/>
        <v>72681.179999999993</v>
      </c>
      <c r="L149" s="9">
        <f t="shared" si="22"/>
        <v>23712.000000000004</v>
      </c>
      <c r="M149" s="9">
        <f t="shared" si="22"/>
        <v>3849.02</v>
      </c>
      <c r="N149" s="9">
        <f t="shared" si="22"/>
        <v>122628.20000000003</v>
      </c>
      <c r="O149" s="9">
        <f t="shared" si="22"/>
        <v>657371.79999999981</v>
      </c>
      <c r="P149" s="2"/>
      <c r="Q149" s="2"/>
      <c r="R149" s="2"/>
    </row>
    <row r="150" spans="1:18" x14ac:dyDescent="0.2">
      <c r="P150" s="2"/>
      <c r="Q150" s="2"/>
      <c r="R150" s="2"/>
    </row>
    <row r="151" spans="1:18" x14ac:dyDescent="0.2">
      <c r="G151" s="7"/>
      <c r="P151" s="2"/>
      <c r="Q151" s="2"/>
      <c r="R151" s="2"/>
    </row>
    <row r="152" spans="1:18" x14ac:dyDescent="0.2">
      <c r="P152" s="2"/>
      <c r="Q152" s="2"/>
      <c r="R152" s="2"/>
    </row>
    <row r="153" spans="1:18" x14ac:dyDescent="0.2">
      <c r="A153" s="19" t="s">
        <v>14</v>
      </c>
      <c r="B153" s="17"/>
      <c r="C153" s="17"/>
      <c r="D153" s="17"/>
      <c r="E153" s="17"/>
      <c r="F153" s="17"/>
      <c r="G153" s="17"/>
      <c r="H153" s="17"/>
      <c r="I153" s="17"/>
      <c r="J153" s="18"/>
      <c r="K153" s="18"/>
      <c r="L153" s="18"/>
      <c r="M153" s="18"/>
      <c r="N153" s="17"/>
      <c r="O153" s="17"/>
      <c r="P153" s="2"/>
      <c r="Q153" s="2"/>
      <c r="R153" s="2"/>
    </row>
    <row r="154" spans="1:18" x14ac:dyDescent="0.2">
      <c r="A154" s="15" t="s">
        <v>297</v>
      </c>
      <c r="B154" s="15" t="s">
        <v>298</v>
      </c>
      <c r="C154" s="15" t="s">
        <v>299</v>
      </c>
      <c r="D154" s="15" t="s">
        <v>300</v>
      </c>
      <c r="E154" s="15" t="s">
        <v>303</v>
      </c>
      <c r="F154" s="15" t="s">
        <v>301</v>
      </c>
      <c r="G154" s="16" t="s">
        <v>310</v>
      </c>
      <c r="H154" s="16" t="s">
        <v>304</v>
      </c>
      <c r="I154" s="16" t="s">
        <v>305</v>
      </c>
      <c r="J154" s="16" t="s">
        <v>0</v>
      </c>
      <c r="K154" s="16" t="s">
        <v>1</v>
      </c>
      <c r="L154" s="16" t="s">
        <v>2</v>
      </c>
      <c r="M154" s="16" t="s">
        <v>306</v>
      </c>
      <c r="N154" s="16" t="s">
        <v>307</v>
      </c>
      <c r="O154" s="16" t="s">
        <v>308</v>
      </c>
      <c r="P154" s="2"/>
      <c r="Q154" s="2"/>
      <c r="R154" s="2"/>
    </row>
    <row r="155" spans="1:18" x14ac:dyDescent="0.2">
      <c r="A155" s="5" t="s">
        <v>15</v>
      </c>
      <c r="B155" s="5" t="s">
        <v>16</v>
      </c>
      <c r="C155" s="5" t="s">
        <v>302</v>
      </c>
      <c r="D155" s="5" t="s">
        <v>296</v>
      </c>
      <c r="E155" s="8">
        <v>45566</v>
      </c>
      <c r="F155" s="8">
        <v>45748</v>
      </c>
      <c r="G155" s="7">
        <v>75000</v>
      </c>
      <c r="H155" s="5">
        <v>0</v>
      </c>
      <c r="I155" s="7">
        <v>75000</v>
      </c>
      <c r="J155" s="7">
        <v>2152.5</v>
      </c>
      <c r="K155" s="7">
        <v>6309.38</v>
      </c>
      <c r="L155" s="7">
        <v>2280</v>
      </c>
      <c r="M155" s="7">
        <v>1946.47</v>
      </c>
      <c r="N155" s="7">
        <f>+J155+K155+L155+M155</f>
        <v>12688.35</v>
      </c>
      <c r="O155" s="7">
        <f>+I155-N155</f>
        <v>62311.65</v>
      </c>
      <c r="P155" s="2"/>
      <c r="Q155" s="2"/>
      <c r="R155" s="2"/>
    </row>
    <row r="156" spans="1:18" ht="12.75" thickBot="1" x14ac:dyDescent="0.25">
      <c r="A156" s="5" t="s">
        <v>13</v>
      </c>
      <c r="B156" s="5">
        <v>1</v>
      </c>
      <c r="G156" s="9">
        <f>SUM(G155)</f>
        <v>75000</v>
      </c>
      <c r="H156" s="9">
        <f t="shared" ref="H156:O156" si="23">SUM(H155)</f>
        <v>0</v>
      </c>
      <c r="I156" s="9">
        <f t="shared" si="23"/>
        <v>75000</v>
      </c>
      <c r="J156" s="9">
        <f t="shared" si="23"/>
        <v>2152.5</v>
      </c>
      <c r="K156" s="9">
        <f t="shared" si="23"/>
        <v>6309.38</v>
      </c>
      <c r="L156" s="9">
        <f t="shared" si="23"/>
        <v>2280</v>
      </c>
      <c r="M156" s="9">
        <f t="shared" si="23"/>
        <v>1946.47</v>
      </c>
      <c r="N156" s="9">
        <f t="shared" si="23"/>
        <v>12688.35</v>
      </c>
      <c r="O156" s="9">
        <f t="shared" si="23"/>
        <v>62311.65</v>
      </c>
      <c r="P156" s="2"/>
      <c r="Q156" s="2"/>
      <c r="R156" s="2"/>
    </row>
    <row r="157" spans="1:18" x14ac:dyDescent="0.2">
      <c r="G157" s="10"/>
      <c r="H157" s="10"/>
      <c r="I157" s="10"/>
      <c r="J157" s="10"/>
      <c r="K157" s="10"/>
      <c r="L157" s="10"/>
      <c r="M157" s="10"/>
      <c r="N157" s="10"/>
      <c r="O157" s="10"/>
      <c r="P157" s="2"/>
      <c r="Q157" s="2"/>
      <c r="R157" s="2"/>
    </row>
    <row r="158" spans="1:18" x14ac:dyDescent="0.2">
      <c r="A158" s="19" t="s">
        <v>261</v>
      </c>
      <c r="B158" s="17"/>
      <c r="C158" s="17"/>
      <c r="D158" s="17"/>
      <c r="E158" s="17"/>
      <c r="F158" s="17"/>
      <c r="G158" s="17"/>
      <c r="H158" s="17"/>
      <c r="I158" s="17"/>
      <c r="J158" s="18"/>
      <c r="K158" s="18"/>
      <c r="L158" s="18"/>
      <c r="M158" s="18"/>
      <c r="N158" s="17"/>
      <c r="O158" s="17"/>
      <c r="P158" s="2"/>
      <c r="Q158" s="2"/>
      <c r="R158" s="2"/>
    </row>
    <row r="159" spans="1:18" x14ac:dyDescent="0.2">
      <c r="A159" s="15" t="s">
        <v>297</v>
      </c>
      <c r="B159" s="15" t="s">
        <v>298</v>
      </c>
      <c r="C159" s="15" t="s">
        <v>299</v>
      </c>
      <c r="D159" s="15" t="s">
        <v>300</v>
      </c>
      <c r="E159" s="15" t="s">
        <v>303</v>
      </c>
      <c r="F159" s="15" t="s">
        <v>301</v>
      </c>
      <c r="G159" s="16" t="s">
        <v>310</v>
      </c>
      <c r="H159" s="16" t="s">
        <v>304</v>
      </c>
      <c r="I159" s="16" t="s">
        <v>305</v>
      </c>
      <c r="J159" s="16" t="s">
        <v>0</v>
      </c>
      <c r="K159" s="16" t="s">
        <v>1</v>
      </c>
      <c r="L159" s="16" t="s">
        <v>2</v>
      </c>
      <c r="M159" s="16" t="s">
        <v>306</v>
      </c>
      <c r="N159" s="16" t="s">
        <v>307</v>
      </c>
      <c r="O159" s="16" t="s">
        <v>308</v>
      </c>
      <c r="P159" s="2"/>
      <c r="Q159" s="2"/>
      <c r="R159" s="2"/>
    </row>
    <row r="160" spans="1:18" x14ac:dyDescent="0.2">
      <c r="A160" s="5" t="s">
        <v>266</v>
      </c>
      <c r="B160" s="5" t="s">
        <v>44</v>
      </c>
      <c r="C160" s="5" t="s">
        <v>302</v>
      </c>
      <c r="D160" s="5" t="s">
        <v>295</v>
      </c>
      <c r="E160" s="8">
        <v>45536</v>
      </c>
      <c r="F160" s="8">
        <v>45717</v>
      </c>
      <c r="G160" s="7">
        <v>76000</v>
      </c>
      <c r="H160" s="5">
        <v>0</v>
      </c>
      <c r="I160" s="7">
        <v>76000</v>
      </c>
      <c r="J160" s="7">
        <v>2181.1999999999998</v>
      </c>
      <c r="K160" s="7">
        <v>6497.56</v>
      </c>
      <c r="L160" s="7">
        <v>2310.4</v>
      </c>
      <c r="M160" s="7">
        <v>25</v>
      </c>
      <c r="N160" s="7">
        <f>+J160+K160+L160+M160</f>
        <v>11014.16</v>
      </c>
      <c r="O160" s="7">
        <f>+I160-N160</f>
        <v>64985.84</v>
      </c>
      <c r="P160" s="2"/>
      <c r="Q160" s="2"/>
      <c r="R160" s="2"/>
    </row>
    <row r="161" spans="1:18" x14ac:dyDescent="0.2">
      <c r="A161" s="5" t="s">
        <v>267</v>
      </c>
      <c r="B161" s="5" t="s">
        <v>268</v>
      </c>
      <c r="C161" s="5" t="s">
        <v>302</v>
      </c>
      <c r="D161" s="5" t="s">
        <v>295</v>
      </c>
      <c r="E161" s="8">
        <v>45566</v>
      </c>
      <c r="F161" s="8">
        <v>45748</v>
      </c>
      <c r="G161" s="7">
        <v>105000</v>
      </c>
      <c r="H161" s="5">
        <v>0</v>
      </c>
      <c r="I161" s="7">
        <v>105000</v>
      </c>
      <c r="J161" s="7">
        <v>3013.5</v>
      </c>
      <c r="K161" s="7">
        <v>13281.49</v>
      </c>
      <c r="L161" s="7">
        <v>3192</v>
      </c>
      <c r="M161" s="7">
        <v>25</v>
      </c>
      <c r="N161" s="7">
        <f t="shared" ref="N161:N168" si="24">+J161+K161+L161+M161</f>
        <v>19511.989999999998</v>
      </c>
      <c r="O161" s="7">
        <f t="shared" ref="O161:O168" si="25">+I161-N161</f>
        <v>85488.010000000009</v>
      </c>
      <c r="P161" s="2"/>
      <c r="Q161" s="2"/>
      <c r="R161" s="2"/>
    </row>
    <row r="162" spans="1:18" x14ac:dyDescent="0.2">
      <c r="A162" s="5" t="s">
        <v>264</v>
      </c>
      <c r="B162" s="5" t="s">
        <v>265</v>
      </c>
      <c r="C162" s="5" t="s">
        <v>302</v>
      </c>
      <c r="D162" s="5" t="s">
        <v>295</v>
      </c>
      <c r="E162" s="8">
        <v>45505</v>
      </c>
      <c r="F162" s="8">
        <v>45689</v>
      </c>
      <c r="G162" s="7">
        <v>105000</v>
      </c>
      <c r="H162" s="5">
        <v>0</v>
      </c>
      <c r="I162" s="7">
        <v>105000</v>
      </c>
      <c r="J162" s="7">
        <v>3013.5</v>
      </c>
      <c r="K162" s="7">
        <v>13281.49</v>
      </c>
      <c r="L162" s="7">
        <v>3192</v>
      </c>
      <c r="M162" s="7">
        <f>25+3599.02</f>
        <v>3624.02</v>
      </c>
      <c r="N162" s="7">
        <f t="shared" si="24"/>
        <v>23111.01</v>
      </c>
      <c r="O162" s="7">
        <f t="shared" si="25"/>
        <v>81888.990000000005</v>
      </c>
      <c r="P162" s="2"/>
      <c r="Q162" s="2"/>
      <c r="R162" s="2"/>
    </row>
    <row r="163" spans="1:18" x14ac:dyDescent="0.2">
      <c r="A163" s="5" t="s">
        <v>273</v>
      </c>
      <c r="B163" s="5" t="s">
        <v>16</v>
      </c>
      <c r="C163" s="5" t="s">
        <v>302</v>
      </c>
      <c r="D163" s="5" t="s">
        <v>295</v>
      </c>
      <c r="E163" s="8">
        <v>45505</v>
      </c>
      <c r="F163" s="8">
        <v>45658</v>
      </c>
      <c r="G163" s="7">
        <v>76000</v>
      </c>
      <c r="H163" s="5">
        <v>0</v>
      </c>
      <c r="I163" s="7">
        <v>76000</v>
      </c>
      <c r="J163" s="7">
        <v>2181.1999999999998</v>
      </c>
      <c r="K163" s="7">
        <v>6497.56</v>
      </c>
      <c r="L163" s="7">
        <v>2310.4</v>
      </c>
      <c r="M163" s="7">
        <v>25</v>
      </c>
      <c r="N163" s="7">
        <f t="shared" si="24"/>
        <v>11014.16</v>
      </c>
      <c r="O163" s="7">
        <f t="shared" si="25"/>
        <v>64985.84</v>
      </c>
      <c r="P163" s="2"/>
      <c r="Q163" s="2"/>
      <c r="R163" s="2"/>
    </row>
    <row r="164" spans="1:18" x14ac:dyDescent="0.2">
      <c r="A164" s="5" t="s">
        <v>262</v>
      </c>
      <c r="B164" s="5" t="s">
        <v>263</v>
      </c>
      <c r="C164" s="5" t="s">
        <v>302</v>
      </c>
      <c r="D164" s="5" t="s">
        <v>295</v>
      </c>
      <c r="E164" s="8">
        <v>45536</v>
      </c>
      <c r="F164" s="8">
        <v>45717</v>
      </c>
      <c r="G164" s="7">
        <v>76000</v>
      </c>
      <c r="H164" s="5">
        <v>0</v>
      </c>
      <c r="I164" s="7">
        <v>76000</v>
      </c>
      <c r="J164" s="7">
        <v>2181.1999999999998</v>
      </c>
      <c r="K164" s="7">
        <v>6497.56</v>
      </c>
      <c r="L164" s="7">
        <v>2310.4</v>
      </c>
      <c r="M164" s="7">
        <v>4881.5</v>
      </c>
      <c r="N164" s="7">
        <f t="shared" si="24"/>
        <v>15870.66</v>
      </c>
      <c r="O164" s="7">
        <f t="shared" si="25"/>
        <v>60129.34</v>
      </c>
      <c r="P164" s="2"/>
      <c r="Q164" s="2"/>
      <c r="R164" s="2"/>
    </row>
    <row r="165" spans="1:18" x14ac:dyDescent="0.2">
      <c r="A165" s="5" t="s">
        <v>269</v>
      </c>
      <c r="B165" s="5" t="s">
        <v>16</v>
      </c>
      <c r="C165" s="5" t="s">
        <v>302</v>
      </c>
      <c r="D165" s="5" t="s">
        <v>295</v>
      </c>
      <c r="E165" s="8">
        <v>45627</v>
      </c>
      <c r="F165" s="8">
        <v>45809</v>
      </c>
      <c r="G165" s="7">
        <v>40000</v>
      </c>
      <c r="H165" s="5">
        <v>0</v>
      </c>
      <c r="I165" s="7">
        <v>40000</v>
      </c>
      <c r="J165" s="7">
        <v>1148</v>
      </c>
      <c r="K165" s="7">
        <v>442.65</v>
      </c>
      <c r="L165" s="7">
        <v>1216</v>
      </c>
      <c r="M165" s="7">
        <v>25</v>
      </c>
      <c r="N165" s="7">
        <f t="shared" si="24"/>
        <v>2831.65</v>
      </c>
      <c r="O165" s="7">
        <f t="shared" si="25"/>
        <v>37168.35</v>
      </c>
      <c r="P165" s="2"/>
      <c r="Q165" s="2"/>
      <c r="R165" s="2"/>
    </row>
    <row r="166" spans="1:18" x14ac:dyDescent="0.2">
      <c r="A166" s="5" t="s">
        <v>271</v>
      </c>
      <c r="B166" s="5" t="s">
        <v>57</v>
      </c>
      <c r="C166" s="5" t="s">
        <v>302</v>
      </c>
      <c r="D166" s="5" t="s">
        <v>295</v>
      </c>
      <c r="E166" s="8">
        <v>45536</v>
      </c>
      <c r="F166" s="8">
        <v>45717</v>
      </c>
      <c r="G166" s="7">
        <v>76000</v>
      </c>
      <c r="H166" s="5">
        <v>0</v>
      </c>
      <c r="I166" s="7">
        <v>76000</v>
      </c>
      <c r="J166" s="7">
        <v>2181.1999999999998</v>
      </c>
      <c r="K166" s="7">
        <v>6497.56</v>
      </c>
      <c r="L166" s="7">
        <v>2310.4</v>
      </c>
      <c r="M166" s="7">
        <v>25</v>
      </c>
      <c r="N166" s="7">
        <f t="shared" si="24"/>
        <v>11014.16</v>
      </c>
      <c r="O166" s="7">
        <f t="shared" si="25"/>
        <v>64985.84</v>
      </c>
      <c r="P166" s="2"/>
      <c r="Q166" s="2"/>
      <c r="R166" s="2"/>
    </row>
    <row r="167" spans="1:18" x14ac:dyDescent="0.2">
      <c r="A167" s="5" t="s">
        <v>272</v>
      </c>
      <c r="B167" s="5" t="s">
        <v>57</v>
      </c>
      <c r="C167" s="5" t="s">
        <v>302</v>
      </c>
      <c r="D167" s="5" t="s">
        <v>295</v>
      </c>
      <c r="E167" s="8">
        <v>45597</v>
      </c>
      <c r="F167" s="8">
        <v>45778</v>
      </c>
      <c r="G167" s="7">
        <v>76000</v>
      </c>
      <c r="H167" s="5">
        <v>0</v>
      </c>
      <c r="I167" s="7">
        <v>76000</v>
      </c>
      <c r="J167" s="7">
        <v>2181.1999999999998</v>
      </c>
      <c r="K167" s="7">
        <v>6154.46</v>
      </c>
      <c r="L167" s="7">
        <v>2310.4</v>
      </c>
      <c r="M167" s="7">
        <v>1740.46</v>
      </c>
      <c r="N167" s="7">
        <f t="shared" si="24"/>
        <v>12386.52</v>
      </c>
      <c r="O167" s="7">
        <f t="shared" si="25"/>
        <v>63613.479999999996</v>
      </c>
      <c r="P167" s="2"/>
      <c r="Q167" s="2"/>
      <c r="R167" s="2"/>
    </row>
    <row r="168" spans="1:18" x14ac:dyDescent="0.2">
      <c r="A168" s="5" t="s">
        <v>270</v>
      </c>
      <c r="B168" s="5" t="s">
        <v>19</v>
      </c>
      <c r="C168" s="5" t="s">
        <v>302</v>
      </c>
      <c r="D168" s="5" t="s">
        <v>295</v>
      </c>
      <c r="E168" s="8">
        <v>45505</v>
      </c>
      <c r="F168" s="8">
        <v>45689</v>
      </c>
      <c r="G168" s="7">
        <v>55000</v>
      </c>
      <c r="H168" s="5">
        <v>0</v>
      </c>
      <c r="I168" s="7">
        <v>55000</v>
      </c>
      <c r="J168" s="7">
        <v>1578.5</v>
      </c>
      <c r="K168" s="7">
        <v>2559.6799999999998</v>
      </c>
      <c r="L168" s="7">
        <v>1672</v>
      </c>
      <c r="M168" s="7">
        <v>25</v>
      </c>
      <c r="N168" s="7">
        <f t="shared" si="24"/>
        <v>5835.18</v>
      </c>
      <c r="O168" s="7">
        <f t="shared" si="25"/>
        <v>49164.82</v>
      </c>
      <c r="P168" s="2"/>
      <c r="Q168" s="2"/>
      <c r="R168" s="2"/>
    </row>
    <row r="169" spans="1:18" ht="12.75" thickBot="1" x14ac:dyDescent="0.25">
      <c r="A169" s="5" t="s">
        <v>13</v>
      </c>
      <c r="B169" s="5">
        <v>9</v>
      </c>
      <c r="G169" s="9">
        <f t="shared" ref="G169:O169" si="26">SUM(G160:G168)</f>
        <v>685000</v>
      </c>
      <c r="H169" s="9">
        <f t="shared" si="26"/>
        <v>0</v>
      </c>
      <c r="I169" s="9">
        <f t="shared" si="26"/>
        <v>685000</v>
      </c>
      <c r="J169" s="9">
        <f t="shared" si="26"/>
        <v>19659.500000000004</v>
      </c>
      <c r="K169" s="9">
        <f t="shared" si="26"/>
        <v>61710.009999999995</v>
      </c>
      <c r="L169" s="9">
        <f t="shared" si="26"/>
        <v>20824</v>
      </c>
      <c r="M169" s="9">
        <f t="shared" si="26"/>
        <v>10395.98</v>
      </c>
      <c r="N169" s="9">
        <f t="shared" si="26"/>
        <v>112589.48999999999</v>
      </c>
      <c r="O169" s="9">
        <f t="shared" si="26"/>
        <v>572410.50999999989</v>
      </c>
      <c r="P169" s="2"/>
      <c r="Q169" s="2"/>
      <c r="R169" s="2"/>
    </row>
    <row r="170" spans="1:18" x14ac:dyDescent="0.2">
      <c r="G170" s="10"/>
      <c r="H170" s="10"/>
      <c r="I170" s="10"/>
      <c r="J170" s="10"/>
      <c r="K170" s="10"/>
      <c r="L170" s="10"/>
      <c r="M170" s="10"/>
      <c r="N170" s="10"/>
      <c r="O170" s="10"/>
      <c r="P170" s="2"/>
      <c r="Q170" s="2"/>
      <c r="R170" s="2"/>
    </row>
    <row r="171" spans="1:18" x14ac:dyDescent="0.2">
      <c r="A171" s="19" t="s">
        <v>274</v>
      </c>
      <c r="B171" s="17"/>
      <c r="C171" s="17"/>
      <c r="D171" s="17"/>
      <c r="E171" s="17"/>
      <c r="F171" s="17"/>
      <c r="G171" s="17"/>
      <c r="H171" s="17"/>
      <c r="I171" s="17"/>
      <c r="J171" s="18"/>
      <c r="K171" s="18"/>
      <c r="L171" s="18"/>
      <c r="M171" s="18"/>
      <c r="N171" s="17"/>
      <c r="O171" s="17"/>
      <c r="P171" s="2"/>
      <c r="Q171" s="2"/>
      <c r="R171" s="2"/>
    </row>
    <row r="172" spans="1:18" x14ac:dyDescent="0.2">
      <c r="A172" s="15" t="s">
        <v>297</v>
      </c>
      <c r="B172" s="15" t="s">
        <v>298</v>
      </c>
      <c r="C172" s="15" t="s">
        <v>299</v>
      </c>
      <c r="D172" s="15" t="s">
        <v>300</v>
      </c>
      <c r="E172" s="15" t="s">
        <v>303</v>
      </c>
      <c r="F172" s="15" t="s">
        <v>301</v>
      </c>
      <c r="G172" s="16" t="s">
        <v>310</v>
      </c>
      <c r="H172" s="16" t="s">
        <v>304</v>
      </c>
      <c r="I172" s="16" t="s">
        <v>305</v>
      </c>
      <c r="J172" s="16" t="s">
        <v>0</v>
      </c>
      <c r="K172" s="16" t="s">
        <v>1</v>
      </c>
      <c r="L172" s="16" t="s">
        <v>2</v>
      </c>
      <c r="M172" s="16" t="s">
        <v>306</v>
      </c>
      <c r="N172" s="16" t="s">
        <v>307</v>
      </c>
      <c r="O172" s="16" t="s">
        <v>308</v>
      </c>
      <c r="P172" s="2"/>
      <c r="Q172" s="2"/>
      <c r="R172" s="2"/>
    </row>
    <row r="173" spans="1:18" x14ac:dyDescent="0.2">
      <c r="A173" s="5" t="s">
        <v>275</v>
      </c>
      <c r="B173" s="5" t="s">
        <v>19</v>
      </c>
      <c r="C173" s="5" t="s">
        <v>302</v>
      </c>
      <c r="D173" s="5" t="s">
        <v>295</v>
      </c>
      <c r="E173" s="8">
        <v>45597</v>
      </c>
      <c r="F173" s="8">
        <v>45778</v>
      </c>
      <c r="G173" s="7">
        <v>40000</v>
      </c>
      <c r="H173" s="5">
        <v>0</v>
      </c>
      <c r="I173" s="7">
        <v>40000</v>
      </c>
      <c r="J173" s="7">
        <v>1148</v>
      </c>
      <c r="K173" s="7">
        <v>442.65</v>
      </c>
      <c r="L173" s="7">
        <v>1216</v>
      </c>
      <c r="M173" s="7">
        <v>25</v>
      </c>
      <c r="N173" s="7">
        <f>+J173+K173+L173+M173</f>
        <v>2831.65</v>
      </c>
      <c r="O173" s="7">
        <f>+I173-N173</f>
        <v>37168.35</v>
      </c>
      <c r="P173" s="2"/>
      <c r="Q173" s="2"/>
      <c r="R173" s="2"/>
    </row>
    <row r="174" spans="1:18" ht="12.75" thickBot="1" x14ac:dyDescent="0.25">
      <c r="A174" s="5" t="s">
        <v>13</v>
      </c>
      <c r="B174" s="5">
        <v>1</v>
      </c>
      <c r="G174" s="9">
        <f t="shared" ref="G174:O174" si="27">SUM(G173)</f>
        <v>40000</v>
      </c>
      <c r="H174" s="9">
        <f t="shared" si="27"/>
        <v>0</v>
      </c>
      <c r="I174" s="9">
        <f t="shared" si="27"/>
        <v>40000</v>
      </c>
      <c r="J174" s="9">
        <f t="shared" si="27"/>
        <v>1148</v>
      </c>
      <c r="K174" s="9">
        <f t="shared" si="27"/>
        <v>442.65</v>
      </c>
      <c r="L174" s="9">
        <f t="shared" si="27"/>
        <v>1216</v>
      </c>
      <c r="M174" s="9">
        <f t="shared" si="27"/>
        <v>25</v>
      </c>
      <c r="N174" s="9">
        <f t="shared" si="27"/>
        <v>2831.65</v>
      </c>
      <c r="O174" s="9">
        <f t="shared" si="27"/>
        <v>37168.35</v>
      </c>
      <c r="P174" s="2"/>
      <c r="Q174" s="2"/>
      <c r="R174" s="2"/>
    </row>
    <row r="175" spans="1:18" x14ac:dyDescent="0.2">
      <c r="G175" s="10"/>
      <c r="H175" s="10"/>
      <c r="I175" s="10"/>
      <c r="J175" s="10"/>
      <c r="K175" s="10"/>
      <c r="L175" s="10"/>
      <c r="M175" s="10"/>
      <c r="N175" s="10"/>
      <c r="O175" s="10"/>
      <c r="P175" s="2"/>
      <c r="Q175" s="2"/>
      <c r="R175" s="2"/>
    </row>
    <row r="176" spans="1:18" x14ac:dyDescent="0.2">
      <c r="A176" s="19" t="s">
        <v>319</v>
      </c>
      <c r="B176" s="17"/>
      <c r="C176" s="17"/>
      <c r="D176" s="17"/>
      <c r="E176" s="17"/>
      <c r="F176" s="17"/>
      <c r="G176" s="17"/>
      <c r="H176" s="17"/>
      <c r="I176" s="17"/>
      <c r="J176" s="18"/>
      <c r="K176" s="18"/>
      <c r="L176" s="18"/>
      <c r="M176" s="18"/>
      <c r="N176" s="17"/>
      <c r="O176" s="17"/>
      <c r="P176" s="2"/>
      <c r="Q176" s="2"/>
      <c r="R176" s="2"/>
    </row>
    <row r="177" spans="1:18" x14ac:dyDescent="0.2">
      <c r="A177" s="15" t="s">
        <v>297</v>
      </c>
      <c r="B177" s="15" t="s">
        <v>298</v>
      </c>
      <c r="C177" s="15" t="s">
        <v>299</v>
      </c>
      <c r="D177" s="15" t="s">
        <v>300</v>
      </c>
      <c r="E177" s="15" t="s">
        <v>303</v>
      </c>
      <c r="F177" s="15" t="s">
        <v>301</v>
      </c>
      <c r="G177" s="16" t="s">
        <v>310</v>
      </c>
      <c r="H177" s="16" t="s">
        <v>304</v>
      </c>
      <c r="I177" s="16" t="s">
        <v>305</v>
      </c>
      <c r="J177" s="16" t="s">
        <v>0</v>
      </c>
      <c r="K177" s="16" t="s">
        <v>1</v>
      </c>
      <c r="L177" s="16" t="s">
        <v>2</v>
      </c>
      <c r="M177" s="16" t="s">
        <v>306</v>
      </c>
      <c r="N177" s="16" t="s">
        <v>307</v>
      </c>
      <c r="O177" s="16" t="s">
        <v>308</v>
      </c>
      <c r="P177" s="2"/>
      <c r="Q177" s="2"/>
      <c r="R177" s="2"/>
    </row>
    <row r="178" spans="1:18" x14ac:dyDescent="0.2">
      <c r="A178" s="5" t="s">
        <v>276</v>
      </c>
      <c r="B178" s="5" t="s">
        <v>277</v>
      </c>
      <c r="C178" s="5" t="s">
        <v>302</v>
      </c>
      <c r="D178" s="5" t="s">
        <v>295</v>
      </c>
      <c r="E178" s="8">
        <v>45474</v>
      </c>
      <c r="F178" s="8">
        <v>45658</v>
      </c>
      <c r="G178" s="7">
        <v>150000</v>
      </c>
      <c r="H178" s="5">
        <v>0</v>
      </c>
      <c r="I178" s="7">
        <v>150000</v>
      </c>
      <c r="J178" s="7">
        <v>4305</v>
      </c>
      <c r="K178" s="7">
        <v>23866.62</v>
      </c>
      <c r="L178" s="7">
        <v>4560</v>
      </c>
      <c r="M178" s="7">
        <f>1285.5+25</f>
        <v>1310.5</v>
      </c>
      <c r="N178" s="7">
        <f>+J178+K178+L178+M178</f>
        <v>34042.119999999995</v>
      </c>
      <c r="O178" s="7">
        <f>+I178-N178</f>
        <v>115957.88</v>
      </c>
      <c r="P178" s="2"/>
      <c r="Q178" s="2"/>
      <c r="R178" s="2"/>
    </row>
    <row r="179" spans="1:18" ht="12.75" thickBot="1" x14ac:dyDescent="0.25">
      <c r="A179" s="5" t="s">
        <v>13</v>
      </c>
      <c r="B179" s="5">
        <v>1</v>
      </c>
      <c r="G179" s="9">
        <f t="shared" ref="G179:O179" si="28">SUM(G178)</f>
        <v>150000</v>
      </c>
      <c r="H179" s="9">
        <f t="shared" si="28"/>
        <v>0</v>
      </c>
      <c r="I179" s="9">
        <f t="shared" si="28"/>
        <v>150000</v>
      </c>
      <c r="J179" s="9">
        <f t="shared" si="28"/>
        <v>4305</v>
      </c>
      <c r="K179" s="9">
        <f t="shared" si="28"/>
        <v>23866.62</v>
      </c>
      <c r="L179" s="9">
        <f t="shared" si="28"/>
        <v>4560</v>
      </c>
      <c r="M179" s="9">
        <f t="shared" si="28"/>
        <v>1310.5</v>
      </c>
      <c r="N179" s="9">
        <f t="shared" si="28"/>
        <v>34042.119999999995</v>
      </c>
      <c r="O179" s="9">
        <f t="shared" si="28"/>
        <v>115957.88</v>
      </c>
      <c r="P179" s="2"/>
      <c r="Q179" s="2"/>
      <c r="R179" s="2"/>
    </row>
    <row r="180" spans="1:18" x14ac:dyDescent="0.2">
      <c r="G180" s="10"/>
      <c r="H180" s="10"/>
      <c r="I180" s="10"/>
      <c r="J180" s="10"/>
      <c r="K180" s="10"/>
      <c r="L180" s="10"/>
      <c r="M180" s="10"/>
      <c r="N180" s="10"/>
      <c r="O180" s="10"/>
      <c r="P180" s="2"/>
      <c r="Q180" s="2"/>
      <c r="R180" s="2"/>
    </row>
    <row r="181" spans="1:18" x14ac:dyDescent="0.2">
      <c r="A181" s="19" t="s">
        <v>278</v>
      </c>
      <c r="B181" s="17"/>
      <c r="C181" s="17"/>
      <c r="D181" s="17"/>
      <c r="E181" s="17"/>
      <c r="F181" s="17"/>
      <c r="G181" s="17"/>
      <c r="H181" s="17"/>
      <c r="I181" s="17"/>
      <c r="J181" s="18"/>
      <c r="K181" s="18"/>
      <c r="L181" s="18"/>
      <c r="M181" s="18"/>
      <c r="N181" s="17"/>
      <c r="O181" s="17"/>
      <c r="P181" s="2"/>
      <c r="Q181" s="2"/>
      <c r="R181" s="2"/>
    </row>
    <row r="182" spans="1:18" x14ac:dyDescent="0.2">
      <c r="A182" s="15" t="s">
        <v>297</v>
      </c>
      <c r="B182" s="15" t="s">
        <v>298</v>
      </c>
      <c r="C182" s="15" t="s">
        <v>299</v>
      </c>
      <c r="D182" s="15" t="s">
        <v>300</v>
      </c>
      <c r="E182" s="15" t="s">
        <v>303</v>
      </c>
      <c r="F182" s="15" t="s">
        <v>301</v>
      </c>
      <c r="G182" s="16" t="s">
        <v>310</v>
      </c>
      <c r="H182" s="16" t="s">
        <v>304</v>
      </c>
      <c r="I182" s="16" t="s">
        <v>305</v>
      </c>
      <c r="J182" s="16" t="s">
        <v>0</v>
      </c>
      <c r="K182" s="16" t="s">
        <v>1</v>
      </c>
      <c r="L182" s="16" t="s">
        <v>2</v>
      </c>
      <c r="M182" s="16" t="s">
        <v>306</v>
      </c>
      <c r="N182" s="16" t="s">
        <v>307</v>
      </c>
      <c r="O182" s="16" t="s">
        <v>308</v>
      </c>
      <c r="P182" s="2"/>
      <c r="Q182" s="2"/>
      <c r="R182" s="2"/>
    </row>
    <row r="183" spans="1:18" x14ac:dyDescent="0.2">
      <c r="A183" s="13" t="s">
        <v>279</v>
      </c>
      <c r="B183" s="5" t="s">
        <v>9</v>
      </c>
      <c r="C183" s="5" t="s">
        <v>302</v>
      </c>
      <c r="D183" s="5" t="s">
        <v>295</v>
      </c>
      <c r="E183" s="8">
        <v>45474</v>
      </c>
      <c r="F183" s="8">
        <v>45658</v>
      </c>
      <c r="G183" s="7">
        <v>50000</v>
      </c>
      <c r="H183" s="5">
        <v>0</v>
      </c>
      <c r="I183" s="7">
        <v>50000</v>
      </c>
      <c r="J183" s="7">
        <v>1435</v>
      </c>
      <c r="K183" s="7">
        <v>1854</v>
      </c>
      <c r="L183" s="7">
        <v>1520</v>
      </c>
      <c r="M183" s="7">
        <v>26175</v>
      </c>
      <c r="N183" s="7">
        <f>+J183+K183+L183+M183</f>
        <v>30984</v>
      </c>
      <c r="O183" s="7">
        <f>+I183-N183</f>
        <v>19016</v>
      </c>
      <c r="P183" s="2"/>
      <c r="Q183" s="2"/>
      <c r="R183" s="2"/>
    </row>
    <row r="184" spans="1:18" x14ac:dyDescent="0.2">
      <c r="A184" s="5" t="s">
        <v>280</v>
      </c>
      <c r="B184" s="5" t="s">
        <v>9</v>
      </c>
      <c r="C184" s="5" t="s">
        <v>302</v>
      </c>
      <c r="D184" s="5" t="s">
        <v>296</v>
      </c>
      <c r="E184" s="8">
        <v>45505</v>
      </c>
      <c r="F184" s="8">
        <v>45689</v>
      </c>
      <c r="G184" s="7">
        <v>50000</v>
      </c>
      <c r="H184" s="5">
        <v>0</v>
      </c>
      <c r="I184" s="7">
        <v>50000</v>
      </c>
      <c r="J184" s="7">
        <v>1435</v>
      </c>
      <c r="K184" s="7">
        <v>1854</v>
      </c>
      <c r="L184" s="7">
        <v>1520</v>
      </c>
      <c r="M184" s="7">
        <v>25</v>
      </c>
      <c r="N184" s="7">
        <f t="shared" ref="N184:N194" si="29">+J184+K184+L184+M184</f>
        <v>4834</v>
      </c>
      <c r="O184" s="7">
        <f t="shared" ref="O184:O194" si="30">+I184-N184</f>
        <v>45166</v>
      </c>
      <c r="P184" s="2"/>
      <c r="Q184" s="2"/>
      <c r="R184" s="2"/>
    </row>
    <row r="185" spans="1:18" x14ac:dyDescent="0.2">
      <c r="A185" s="5" t="s">
        <v>281</v>
      </c>
      <c r="B185" s="5" t="s">
        <v>9</v>
      </c>
      <c r="C185" s="5" t="s">
        <v>302</v>
      </c>
      <c r="D185" s="5" t="s">
        <v>295</v>
      </c>
      <c r="E185" s="8">
        <v>45597</v>
      </c>
      <c r="F185" s="8">
        <v>45778</v>
      </c>
      <c r="G185" s="7">
        <v>50000</v>
      </c>
      <c r="H185" s="5">
        <v>0</v>
      </c>
      <c r="I185" s="7">
        <v>50000</v>
      </c>
      <c r="J185" s="7">
        <v>1435</v>
      </c>
      <c r="K185" s="7">
        <v>1854</v>
      </c>
      <c r="L185" s="7">
        <v>1520</v>
      </c>
      <c r="M185" s="7">
        <v>1025</v>
      </c>
      <c r="N185" s="7">
        <f t="shared" si="29"/>
        <v>5834</v>
      </c>
      <c r="O185" s="7">
        <f t="shared" si="30"/>
        <v>44166</v>
      </c>
      <c r="P185" s="2"/>
      <c r="Q185" s="2"/>
      <c r="R185" s="2"/>
    </row>
    <row r="186" spans="1:18" x14ac:dyDescent="0.2">
      <c r="A186" s="5" t="s">
        <v>282</v>
      </c>
      <c r="B186" s="5" t="s">
        <v>9</v>
      </c>
      <c r="C186" s="5" t="s">
        <v>302</v>
      </c>
      <c r="D186" s="5" t="s">
        <v>296</v>
      </c>
      <c r="E186" s="8">
        <v>45627</v>
      </c>
      <c r="F186" s="8">
        <v>45809</v>
      </c>
      <c r="G186" s="7">
        <v>50000</v>
      </c>
      <c r="H186" s="5">
        <v>0</v>
      </c>
      <c r="I186" s="7">
        <v>50000</v>
      </c>
      <c r="J186" s="7">
        <v>1435</v>
      </c>
      <c r="K186" s="7">
        <v>1854</v>
      </c>
      <c r="L186" s="7">
        <v>1520</v>
      </c>
      <c r="M186" s="7">
        <v>25</v>
      </c>
      <c r="N186" s="7">
        <f t="shared" si="29"/>
        <v>4834</v>
      </c>
      <c r="O186" s="7">
        <f t="shared" si="30"/>
        <v>45166</v>
      </c>
      <c r="P186" s="2"/>
      <c r="Q186" s="2"/>
      <c r="R186" s="2"/>
    </row>
    <row r="187" spans="1:18" x14ac:dyDescent="0.2">
      <c r="A187" s="5" t="s">
        <v>283</v>
      </c>
      <c r="B187" s="5" t="s">
        <v>9</v>
      </c>
      <c r="C187" s="5" t="s">
        <v>302</v>
      </c>
      <c r="D187" s="5" t="s">
        <v>296</v>
      </c>
      <c r="E187" s="8">
        <v>45505</v>
      </c>
      <c r="F187" s="8">
        <v>45658</v>
      </c>
      <c r="G187" s="7">
        <v>50000</v>
      </c>
      <c r="H187" s="5">
        <v>0</v>
      </c>
      <c r="I187" s="7">
        <v>50000</v>
      </c>
      <c r="J187" s="7">
        <v>1435</v>
      </c>
      <c r="K187" s="7">
        <v>1854</v>
      </c>
      <c r="L187" s="7">
        <v>1520</v>
      </c>
      <c r="M187" s="7">
        <v>25</v>
      </c>
      <c r="N187" s="7">
        <f t="shared" si="29"/>
        <v>4834</v>
      </c>
      <c r="O187" s="7">
        <f t="shared" si="30"/>
        <v>45166</v>
      </c>
      <c r="P187" s="2"/>
      <c r="Q187" s="2"/>
      <c r="R187" s="2"/>
    </row>
    <row r="188" spans="1:18" x14ac:dyDescent="0.2">
      <c r="A188" s="5" t="s">
        <v>284</v>
      </c>
      <c r="B188" s="5" t="s">
        <v>9</v>
      </c>
      <c r="C188" s="5" t="s">
        <v>302</v>
      </c>
      <c r="D188" s="5" t="s">
        <v>295</v>
      </c>
      <c r="E188" s="8">
        <v>45474</v>
      </c>
      <c r="F188" s="8">
        <v>45658</v>
      </c>
      <c r="G188" s="7">
        <v>50000</v>
      </c>
      <c r="H188" s="5">
        <v>0</v>
      </c>
      <c r="I188" s="7">
        <v>50000</v>
      </c>
      <c r="J188" s="7">
        <v>1435</v>
      </c>
      <c r="K188" s="7">
        <v>1854</v>
      </c>
      <c r="L188" s="7">
        <v>1520</v>
      </c>
      <c r="M188" s="7">
        <v>13321</v>
      </c>
      <c r="N188" s="7">
        <f t="shared" si="29"/>
        <v>18130</v>
      </c>
      <c r="O188" s="7">
        <f t="shared" si="30"/>
        <v>31870</v>
      </c>
      <c r="P188" s="2"/>
      <c r="Q188" s="2"/>
      <c r="R188" s="2"/>
    </row>
    <row r="189" spans="1:18" x14ac:dyDescent="0.2">
      <c r="A189" s="5" t="s">
        <v>285</v>
      </c>
      <c r="B189" s="5" t="s">
        <v>9</v>
      </c>
      <c r="C189" s="5" t="s">
        <v>302</v>
      </c>
      <c r="D189" s="5" t="s">
        <v>295</v>
      </c>
      <c r="E189" s="8">
        <v>45474</v>
      </c>
      <c r="F189" s="8">
        <v>45658</v>
      </c>
      <c r="G189" s="7">
        <v>50000</v>
      </c>
      <c r="H189" s="5">
        <v>0</v>
      </c>
      <c r="I189" s="7">
        <v>50000</v>
      </c>
      <c r="J189" s="7">
        <v>1435</v>
      </c>
      <c r="K189" s="7">
        <v>1596.68</v>
      </c>
      <c r="L189" s="7">
        <v>1520</v>
      </c>
      <c r="M189" s="7">
        <v>26312.46</v>
      </c>
      <c r="N189" s="7">
        <f t="shared" si="29"/>
        <v>30864.14</v>
      </c>
      <c r="O189" s="7">
        <f t="shared" si="30"/>
        <v>19135.86</v>
      </c>
      <c r="P189" s="2"/>
      <c r="Q189" s="2"/>
      <c r="R189" s="2"/>
    </row>
    <row r="190" spans="1:18" x14ac:dyDescent="0.2">
      <c r="A190" s="5" t="s">
        <v>12</v>
      </c>
      <c r="B190" s="5" t="s">
        <v>9</v>
      </c>
      <c r="C190" s="5" t="s">
        <v>302</v>
      </c>
      <c r="D190" s="5" t="s">
        <v>296</v>
      </c>
      <c r="E190" s="8">
        <v>45536</v>
      </c>
      <c r="F190" s="8">
        <v>45717</v>
      </c>
      <c r="G190" s="7">
        <v>50000</v>
      </c>
      <c r="H190" s="5">
        <v>0</v>
      </c>
      <c r="I190" s="7">
        <v>50000</v>
      </c>
      <c r="J190" s="7">
        <v>1435</v>
      </c>
      <c r="K190" s="7">
        <v>1854</v>
      </c>
      <c r="L190" s="7">
        <v>1520</v>
      </c>
      <c r="M190" s="7">
        <v>25</v>
      </c>
      <c r="N190" s="7">
        <f>+J190+K190+L190+M190</f>
        <v>4834</v>
      </c>
      <c r="O190" s="7">
        <f>+I190-N190</f>
        <v>45166</v>
      </c>
      <c r="P190" s="2"/>
      <c r="Q190" s="2"/>
      <c r="R190" s="2"/>
    </row>
    <row r="191" spans="1:18" x14ac:dyDescent="0.2">
      <c r="A191" s="5" t="s">
        <v>286</v>
      </c>
      <c r="B191" s="5" t="s">
        <v>9</v>
      </c>
      <c r="C191" s="5" t="s">
        <v>302</v>
      </c>
      <c r="D191" s="5" t="s">
        <v>295</v>
      </c>
      <c r="E191" s="8">
        <v>45474</v>
      </c>
      <c r="F191" s="8">
        <v>45658</v>
      </c>
      <c r="G191" s="7">
        <v>50000</v>
      </c>
      <c r="H191" s="5">
        <v>0</v>
      </c>
      <c r="I191" s="7">
        <v>50000</v>
      </c>
      <c r="J191" s="7">
        <v>1435</v>
      </c>
      <c r="K191" s="7">
        <v>1854</v>
      </c>
      <c r="L191" s="7">
        <v>1520</v>
      </c>
      <c r="M191" s="7">
        <v>33809.99</v>
      </c>
      <c r="N191" s="7">
        <f t="shared" si="29"/>
        <v>38618.99</v>
      </c>
      <c r="O191" s="7">
        <f t="shared" si="30"/>
        <v>11381.010000000002</v>
      </c>
      <c r="P191" s="2"/>
      <c r="Q191" s="2"/>
      <c r="R191" s="2"/>
    </row>
    <row r="192" spans="1:18" x14ac:dyDescent="0.2">
      <c r="A192" s="5" t="s">
        <v>287</v>
      </c>
      <c r="B192" s="5" t="s">
        <v>9</v>
      </c>
      <c r="C192" s="5" t="s">
        <v>302</v>
      </c>
      <c r="D192" s="5" t="s">
        <v>296</v>
      </c>
      <c r="E192" s="8">
        <v>45474</v>
      </c>
      <c r="F192" s="8">
        <v>45658</v>
      </c>
      <c r="G192" s="7">
        <v>50000</v>
      </c>
      <c r="H192" s="5">
        <v>0</v>
      </c>
      <c r="I192" s="7">
        <v>50000</v>
      </c>
      <c r="J192" s="7">
        <v>1435</v>
      </c>
      <c r="K192" s="7">
        <v>1854</v>
      </c>
      <c r="L192" s="7">
        <v>1520</v>
      </c>
      <c r="M192" s="7">
        <v>25</v>
      </c>
      <c r="N192" s="7">
        <f t="shared" si="29"/>
        <v>4834</v>
      </c>
      <c r="O192" s="7">
        <f t="shared" si="30"/>
        <v>45166</v>
      </c>
      <c r="P192" s="2"/>
      <c r="Q192" s="2"/>
      <c r="R192" s="2"/>
    </row>
    <row r="193" spans="1:18" x14ac:dyDescent="0.2">
      <c r="A193" s="5" t="s">
        <v>288</v>
      </c>
      <c r="B193" s="5" t="s">
        <v>9</v>
      </c>
      <c r="C193" s="5" t="s">
        <v>302</v>
      </c>
      <c r="D193" s="5" t="s">
        <v>296</v>
      </c>
      <c r="E193" s="8">
        <v>45474</v>
      </c>
      <c r="F193" s="8">
        <v>45658</v>
      </c>
      <c r="G193" s="7">
        <v>50000</v>
      </c>
      <c r="H193" s="5">
        <v>0</v>
      </c>
      <c r="I193" s="7">
        <v>50000</v>
      </c>
      <c r="J193" s="7">
        <v>1435</v>
      </c>
      <c r="K193" s="7">
        <v>1854</v>
      </c>
      <c r="L193" s="7">
        <v>1520</v>
      </c>
      <c r="M193" s="7">
        <v>10025</v>
      </c>
      <c r="N193" s="7">
        <f t="shared" si="29"/>
        <v>14834</v>
      </c>
      <c r="O193" s="7">
        <f t="shared" si="30"/>
        <v>35166</v>
      </c>
      <c r="P193" s="2"/>
      <c r="Q193" s="2"/>
      <c r="R193" s="2"/>
    </row>
    <row r="194" spans="1:18" x14ac:dyDescent="0.2">
      <c r="A194" s="5" t="s">
        <v>289</v>
      </c>
      <c r="B194" s="5" t="s">
        <v>9</v>
      </c>
      <c r="C194" s="5" t="s">
        <v>302</v>
      </c>
      <c r="D194" s="5" t="s">
        <v>296</v>
      </c>
      <c r="E194" s="8">
        <v>45474</v>
      </c>
      <c r="F194" s="8">
        <v>45658</v>
      </c>
      <c r="G194" s="7">
        <v>50000</v>
      </c>
      <c r="H194" s="5">
        <v>0</v>
      </c>
      <c r="I194" s="7">
        <v>50000</v>
      </c>
      <c r="J194" s="7">
        <v>1435</v>
      </c>
      <c r="K194" s="7">
        <v>1854</v>
      </c>
      <c r="L194" s="7">
        <v>1520</v>
      </c>
      <c r="M194" s="7">
        <v>25</v>
      </c>
      <c r="N194" s="7">
        <f t="shared" si="29"/>
        <v>4834</v>
      </c>
      <c r="O194" s="7">
        <f t="shared" si="30"/>
        <v>45166</v>
      </c>
      <c r="P194" s="2"/>
      <c r="Q194" s="2"/>
      <c r="R194" s="2"/>
    </row>
    <row r="195" spans="1:18" ht="12.75" thickBot="1" x14ac:dyDescent="0.25">
      <c r="A195" s="5" t="s">
        <v>13</v>
      </c>
      <c r="B195" s="5">
        <v>11</v>
      </c>
      <c r="G195" s="9">
        <f t="shared" ref="G195:O195" si="31">SUM(G183:G194)</f>
        <v>600000</v>
      </c>
      <c r="H195" s="9">
        <f t="shared" si="31"/>
        <v>0</v>
      </c>
      <c r="I195" s="9">
        <f t="shared" si="31"/>
        <v>600000</v>
      </c>
      <c r="J195" s="9">
        <f t="shared" si="31"/>
        <v>17220</v>
      </c>
      <c r="K195" s="9">
        <f t="shared" si="31"/>
        <v>21990.68</v>
      </c>
      <c r="L195" s="9">
        <f t="shared" si="31"/>
        <v>18240</v>
      </c>
      <c r="M195" s="9">
        <f t="shared" si="31"/>
        <v>110818.44999999998</v>
      </c>
      <c r="N195" s="9">
        <f t="shared" si="31"/>
        <v>168269.13</v>
      </c>
      <c r="O195" s="9">
        <f t="shared" si="31"/>
        <v>431730.87</v>
      </c>
      <c r="P195" s="2"/>
      <c r="Q195" s="2"/>
      <c r="R195" s="2"/>
    </row>
    <row r="196" spans="1:18" x14ac:dyDescent="0.2">
      <c r="G196" s="10"/>
      <c r="H196" s="10"/>
      <c r="I196" s="10"/>
      <c r="J196" s="10"/>
      <c r="K196" s="10"/>
      <c r="L196" s="10"/>
      <c r="M196" s="10"/>
      <c r="N196" s="10"/>
      <c r="O196" s="10"/>
      <c r="P196" s="2"/>
      <c r="Q196" s="2"/>
      <c r="R196" s="2"/>
    </row>
    <row r="197" spans="1:18" x14ac:dyDescent="0.2">
      <c r="A197" s="19" t="s">
        <v>290</v>
      </c>
      <c r="B197" s="17"/>
      <c r="C197" s="17"/>
      <c r="D197" s="17"/>
      <c r="E197" s="17"/>
      <c r="F197" s="17"/>
      <c r="G197" s="17"/>
      <c r="H197" s="17"/>
      <c r="I197" s="17"/>
      <c r="J197" s="18"/>
      <c r="K197" s="18"/>
      <c r="L197" s="18"/>
      <c r="M197" s="18"/>
      <c r="N197" s="17"/>
      <c r="O197" s="17"/>
      <c r="P197" s="2"/>
      <c r="Q197" s="2"/>
      <c r="R197" s="2"/>
    </row>
    <row r="198" spans="1:18" x14ac:dyDescent="0.2">
      <c r="A198" s="15" t="s">
        <v>297</v>
      </c>
      <c r="B198" s="15" t="s">
        <v>298</v>
      </c>
      <c r="C198" s="15" t="s">
        <v>299</v>
      </c>
      <c r="D198" s="15" t="s">
        <v>300</v>
      </c>
      <c r="E198" s="15" t="s">
        <v>303</v>
      </c>
      <c r="F198" s="15" t="s">
        <v>301</v>
      </c>
      <c r="G198" s="16" t="s">
        <v>310</v>
      </c>
      <c r="H198" s="16" t="s">
        <v>304</v>
      </c>
      <c r="I198" s="16" t="s">
        <v>305</v>
      </c>
      <c r="J198" s="16" t="s">
        <v>0</v>
      </c>
      <c r="K198" s="16" t="s">
        <v>1</v>
      </c>
      <c r="L198" s="16" t="s">
        <v>2</v>
      </c>
      <c r="M198" s="16" t="s">
        <v>306</v>
      </c>
      <c r="N198" s="16" t="s">
        <v>307</v>
      </c>
      <c r="O198" s="16" t="s">
        <v>308</v>
      </c>
      <c r="P198" s="2"/>
      <c r="Q198" s="2"/>
      <c r="R198" s="2"/>
    </row>
    <row r="199" spans="1:18" x14ac:dyDescent="0.2">
      <c r="A199" s="5" t="s">
        <v>291</v>
      </c>
      <c r="B199" s="5" t="s">
        <v>5</v>
      </c>
      <c r="C199" s="5" t="s">
        <v>302</v>
      </c>
      <c r="D199" s="5" t="s">
        <v>295</v>
      </c>
      <c r="E199" s="8">
        <v>45536</v>
      </c>
      <c r="F199" s="8">
        <v>45717</v>
      </c>
      <c r="G199" s="7">
        <v>80000</v>
      </c>
      <c r="H199" s="5">
        <v>0</v>
      </c>
      <c r="I199" s="7">
        <v>80000</v>
      </c>
      <c r="J199" s="7">
        <v>2296</v>
      </c>
      <c r="K199" s="7">
        <v>7400.87</v>
      </c>
      <c r="L199" s="7">
        <v>2432</v>
      </c>
      <c r="M199" s="7">
        <v>25</v>
      </c>
      <c r="N199" s="7">
        <f>+J199+K199+L199+M199</f>
        <v>12153.869999999999</v>
      </c>
      <c r="O199" s="7">
        <f>+I199-N199</f>
        <v>67846.13</v>
      </c>
      <c r="P199" s="2"/>
      <c r="Q199" s="2"/>
      <c r="R199" s="2"/>
    </row>
    <row r="200" spans="1:18" x14ac:dyDescent="0.2">
      <c r="A200" s="5" t="s">
        <v>292</v>
      </c>
      <c r="B200" s="5" t="s">
        <v>124</v>
      </c>
      <c r="C200" s="5" t="s">
        <v>302</v>
      </c>
      <c r="D200" s="5" t="s">
        <v>295</v>
      </c>
      <c r="E200" s="8">
        <v>45536</v>
      </c>
      <c r="F200" s="8">
        <v>45717</v>
      </c>
      <c r="G200" s="7">
        <v>70000</v>
      </c>
      <c r="H200" s="5">
        <v>0</v>
      </c>
      <c r="I200" s="7">
        <v>70000</v>
      </c>
      <c r="J200" s="7">
        <v>2009</v>
      </c>
      <c r="K200" s="7">
        <v>5368.48</v>
      </c>
      <c r="L200" s="7">
        <v>2128</v>
      </c>
      <c r="M200" s="7">
        <v>25</v>
      </c>
      <c r="N200" s="7">
        <f>+J200+K200+L200+M200</f>
        <v>9530.48</v>
      </c>
      <c r="O200" s="7">
        <f>+I200-N200</f>
        <v>60469.520000000004</v>
      </c>
      <c r="P200" s="2"/>
      <c r="Q200" s="2"/>
      <c r="R200" s="2"/>
    </row>
    <row r="201" spans="1:18" ht="12.75" thickBot="1" x14ac:dyDescent="0.25">
      <c r="A201" s="5" t="s">
        <v>13</v>
      </c>
      <c r="B201" s="5">
        <v>2</v>
      </c>
      <c r="G201" s="9">
        <f t="shared" ref="G201:O201" si="32">SUM(G199:G200)</f>
        <v>150000</v>
      </c>
      <c r="H201" s="9">
        <f t="shared" si="32"/>
        <v>0</v>
      </c>
      <c r="I201" s="9">
        <f t="shared" si="32"/>
        <v>150000</v>
      </c>
      <c r="J201" s="9">
        <f t="shared" si="32"/>
        <v>4305</v>
      </c>
      <c r="K201" s="9">
        <f t="shared" si="32"/>
        <v>12769.349999999999</v>
      </c>
      <c r="L201" s="9">
        <f t="shared" si="32"/>
        <v>4560</v>
      </c>
      <c r="M201" s="9">
        <f t="shared" si="32"/>
        <v>50</v>
      </c>
      <c r="N201" s="9">
        <f>SUM(N199:N200)</f>
        <v>21684.35</v>
      </c>
      <c r="O201" s="9">
        <f t="shared" si="32"/>
        <v>128315.65000000001</v>
      </c>
      <c r="P201" s="2"/>
      <c r="Q201" s="2"/>
      <c r="R201" s="2"/>
    </row>
    <row r="202" spans="1:18" x14ac:dyDescent="0.2">
      <c r="P202" s="2"/>
      <c r="Q202" s="2"/>
      <c r="R202" s="2"/>
    </row>
    <row r="203" spans="1:18" x14ac:dyDescent="0.2">
      <c r="A203" s="19" t="s">
        <v>293</v>
      </c>
      <c r="B203" s="17"/>
      <c r="C203" s="17"/>
      <c r="D203" s="17"/>
      <c r="E203" s="17"/>
      <c r="F203" s="17"/>
      <c r="G203" s="17"/>
      <c r="H203" s="17"/>
      <c r="I203" s="17"/>
      <c r="J203" s="18"/>
      <c r="K203" s="18"/>
      <c r="L203" s="18"/>
      <c r="M203" s="18"/>
      <c r="N203" s="17"/>
      <c r="O203" s="17"/>
      <c r="P203" s="2"/>
      <c r="Q203" s="2"/>
      <c r="R203" s="2"/>
    </row>
    <row r="204" spans="1:18" x14ac:dyDescent="0.2">
      <c r="A204" s="15" t="s">
        <v>297</v>
      </c>
      <c r="B204" s="15" t="s">
        <v>298</v>
      </c>
      <c r="C204" s="15" t="s">
        <v>299</v>
      </c>
      <c r="D204" s="15" t="s">
        <v>300</v>
      </c>
      <c r="E204" s="15" t="s">
        <v>303</v>
      </c>
      <c r="F204" s="15" t="s">
        <v>301</v>
      </c>
      <c r="G204" s="16" t="s">
        <v>310</v>
      </c>
      <c r="H204" s="16" t="s">
        <v>304</v>
      </c>
      <c r="I204" s="16" t="s">
        <v>305</v>
      </c>
      <c r="J204" s="16" t="s">
        <v>0</v>
      </c>
      <c r="K204" s="16" t="s">
        <v>1</v>
      </c>
      <c r="L204" s="16" t="s">
        <v>2</v>
      </c>
      <c r="M204" s="16" t="s">
        <v>306</v>
      </c>
      <c r="N204" s="16" t="s">
        <v>307</v>
      </c>
      <c r="O204" s="16" t="s">
        <v>308</v>
      </c>
      <c r="P204" s="2"/>
      <c r="Q204" s="2"/>
      <c r="R204" s="2"/>
    </row>
    <row r="205" spans="1:18" x14ac:dyDescent="0.2">
      <c r="A205" s="5" t="s">
        <v>294</v>
      </c>
      <c r="B205" s="5" t="s">
        <v>201</v>
      </c>
      <c r="C205" s="5" t="s">
        <v>302</v>
      </c>
      <c r="D205" s="5" t="s">
        <v>295</v>
      </c>
      <c r="E205" s="8">
        <v>45597</v>
      </c>
      <c r="F205" s="8">
        <v>45778</v>
      </c>
      <c r="G205" s="7">
        <v>128000</v>
      </c>
      <c r="H205" s="5">
        <v>0</v>
      </c>
      <c r="I205" s="7">
        <v>128000</v>
      </c>
      <c r="J205" s="7">
        <v>3673.6</v>
      </c>
      <c r="K205" s="7">
        <v>18691.669999999998</v>
      </c>
      <c r="L205" s="7">
        <v>3891.2</v>
      </c>
      <c r="M205" s="7">
        <v>10665.49</v>
      </c>
      <c r="N205" s="7">
        <f>+J205+K205+L205+M205</f>
        <v>36921.96</v>
      </c>
      <c r="O205" s="7">
        <f>+G205-N205</f>
        <v>91078.040000000008</v>
      </c>
      <c r="P205" s="2"/>
      <c r="Q205" s="2"/>
      <c r="R205" s="2"/>
    </row>
    <row r="206" spans="1:18" ht="12.75" thickBot="1" x14ac:dyDescent="0.25">
      <c r="A206" s="5" t="s">
        <v>13</v>
      </c>
      <c r="B206" s="5">
        <v>1</v>
      </c>
      <c r="G206" s="9">
        <f t="shared" ref="G206:O206" si="33">SUM(G205)</f>
        <v>128000</v>
      </c>
      <c r="H206" s="9">
        <f t="shared" si="33"/>
        <v>0</v>
      </c>
      <c r="I206" s="9">
        <f t="shared" si="33"/>
        <v>128000</v>
      </c>
      <c r="J206" s="9">
        <f t="shared" si="33"/>
        <v>3673.6</v>
      </c>
      <c r="K206" s="9">
        <f t="shared" si="33"/>
        <v>18691.669999999998</v>
      </c>
      <c r="L206" s="9">
        <f t="shared" si="33"/>
        <v>3891.2</v>
      </c>
      <c r="M206" s="9">
        <f t="shared" si="33"/>
        <v>10665.49</v>
      </c>
      <c r="N206" s="9">
        <f t="shared" si="33"/>
        <v>36921.96</v>
      </c>
      <c r="O206" s="9">
        <f t="shared" si="33"/>
        <v>91078.040000000008</v>
      </c>
      <c r="P206" s="2"/>
      <c r="Q206" s="2"/>
      <c r="R206" s="2"/>
    </row>
    <row r="207" spans="1:18" x14ac:dyDescent="0.2">
      <c r="G207" s="10"/>
      <c r="H207" s="10"/>
      <c r="I207" s="10"/>
      <c r="J207" s="10"/>
      <c r="K207" s="10"/>
      <c r="L207" s="10"/>
      <c r="M207" s="10"/>
      <c r="N207" s="10"/>
      <c r="O207" s="10"/>
      <c r="P207" s="2"/>
      <c r="Q207" s="2"/>
      <c r="R207" s="2"/>
    </row>
    <row r="208" spans="1:18" x14ac:dyDescent="0.2">
      <c r="G208" s="10"/>
      <c r="H208" s="10"/>
      <c r="I208" s="10"/>
      <c r="J208" s="10"/>
      <c r="K208" s="10"/>
      <c r="L208" s="10"/>
      <c r="M208" s="10"/>
      <c r="N208" s="10"/>
      <c r="O208" s="10"/>
      <c r="P208" s="2"/>
      <c r="Q208" s="2"/>
      <c r="R208" s="2"/>
    </row>
    <row r="209" spans="1:18" x14ac:dyDescent="0.2">
      <c r="G209" s="10"/>
      <c r="H209" s="10"/>
      <c r="I209" s="10"/>
      <c r="J209" s="10"/>
      <c r="K209" s="10"/>
      <c r="L209" s="10"/>
      <c r="M209" s="10"/>
      <c r="N209" s="10"/>
      <c r="O209" s="10"/>
      <c r="P209" s="2"/>
      <c r="Q209" s="2"/>
      <c r="R209" s="2"/>
    </row>
    <row r="210" spans="1:18" x14ac:dyDescent="0.2">
      <c r="A210" s="19" t="s">
        <v>153</v>
      </c>
      <c r="B210" s="17"/>
      <c r="C210" s="17"/>
      <c r="D210" s="17"/>
      <c r="E210" s="17"/>
      <c r="F210" s="17"/>
      <c r="G210" s="17"/>
      <c r="H210" s="17"/>
      <c r="I210" s="17"/>
      <c r="J210" s="18"/>
      <c r="K210" s="18"/>
      <c r="L210" s="18"/>
      <c r="M210" s="18"/>
      <c r="N210" s="17"/>
      <c r="O210" s="17"/>
      <c r="P210" s="2"/>
      <c r="Q210" s="2"/>
      <c r="R210" s="2"/>
    </row>
    <row r="211" spans="1:18" x14ac:dyDescent="0.2">
      <c r="A211" s="15" t="s">
        <v>297</v>
      </c>
      <c r="B211" s="15" t="s">
        <v>298</v>
      </c>
      <c r="C211" s="15" t="s">
        <v>299</v>
      </c>
      <c r="D211" s="15" t="s">
        <v>300</v>
      </c>
      <c r="E211" s="15" t="s">
        <v>303</v>
      </c>
      <c r="F211" s="15" t="s">
        <v>301</v>
      </c>
      <c r="G211" s="16" t="s">
        <v>310</v>
      </c>
      <c r="H211" s="16" t="s">
        <v>304</v>
      </c>
      <c r="I211" s="16" t="s">
        <v>305</v>
      </c>
      <c r="J211" s="16" t="s">
        <v>0</v>
      </c>
      <c r="K211" s="16" t="s">
        <v>1</v>
      </c>
      <c r="L211" s="16" t="s">
        <v>2</v>
      </c>
      <c r="M211" s="16" t="s">
        <v>306</v>
      </c>
      <c r="N211" s="16" t="s">
        <v>307</v>
      </c>
      <c r="O211" s="16" t="s">
        <v>308</v>
      </c>
      <c r="P211" s="2"/>
      <c r="Q211" s="2"/>
      <c r="R211" s="2"/>
    </row>
    <row r="212" spans="1:18" x14ac:dyDescent="0.2">
      <c r="A212" s="5" t="s">
        <v>154</v>
      </c>
      <c r="B212" s="5" t="s">
        <v>155</v>
      </c>
      <c r="C212" s="5" t="s">
        <v>302</v>
      </c>
      <c r="D212" s="5" t="s">
        <v>295</v>
      </c>
      <c r="E212" s="8">
        <v>45536</v>
      </c>
      <c r="F212" s="8">
        <v>45717</v>
      </c>
      <c r="G212" s="7">
        <v>128000</v>
      </c>
      <c r="H212" s="5">
        <v>0</v>
      </c>
      <c r="I212" s="7">
        <v>128000</v>
      </c>
      <c r="J212" s="7">
        <v>3673.6</v>
      </c>
      <c r="K212" s="7">
        <v>18691.669999999998</v>
      </c>
      <c r="L212" s="7">
        <v>3891.2</v>
      </c>
      <c r="M212" s="7">
        <v>25</v>
      </c>
      <c r="N212" s="7">
        <f>+J212+K212+L212+M212</f>
        <v>26281.469999999998</v>
      </c>
      <c r="O212" s="7">
        <f>+G212-N212</f>
        <v>101718.53</v>
      </c>
      <c r="P212" s="2"/>
      <c r="Q212" s="2"/>
      <c r="R212" s="2"/>
    </row>
    <row r="213" spans="1:18" x14ac:dyDescent="0.2">
      <c r="A213" s="5" t="s">
        <v>156</v>
      </c>
      <c r="B213" s="5" t="s">
        <v>157</v>
      </c>
      <c r="C213" s="5" t="s">
        <v>302</v>
      </c>
      <c r="D213" s="5" t="s">
        <v>296</v>
      </c>
      <c r="E213" s="8">
        <v>45597</v>
      </c>
      <c r="F213" s="8">
        <v>45778</v>
      </c>
      <c r="G213" s="7">
        <v>55000</v>
      </c>
      <c r="H213" s="5">
        <v>0</v>
      </c>
      <c r="I213" s="7">
        <v>55000</v>
      </c>
      <c r="J213" s="7">
        <v>1578.5</v>
      </c>
      <c r="K213" s="7">
        <v>2559.6799999999998</v>
      </c>
      <c r="L213" s="7">
        <v>1672</v>
      </c>
      <c r="M213" s="7">
        <v>25</v>
      </c>
      <c r="N213" s="7">
        <f>+J213+K213+L213+M213</f>
        <v>5835.18</v>
      </c>
      <c r="O213" s="7">
        <f>+G213-N213</f>
        <v>49164.82</v>
      </c>
      <c r="P213" s="2"/>
      <c r="Q213" s="2"/>
      <c r="R213" s="2"/>
    </row>
    <row r="214" spans="1:18" ht="12.75" thickBot="1" x14ac:dyDescent="0.25">
      <c r="A214" s="5" t="s">
        <v>13</v>
      </c>
      <c r="B214" s="5">
        <v>2</v>
      </c>
      <c r="G214" s="9">
        <f>SUM(G212:G213)</f>
        <v>183000</v>
      </c>
      <c r="H214" s="9">
        <f t="shared" ref="H214:O214" si="34">SUM(H212:H213)</f>
        <v>0</v>
      </c>
      <c r="I214" s="9">
        <f t="shared" si="34"/>
        <v>183000</v>
      </c>
      <c r="J214" s="9">
        <f t="shared" si="34"/>
        <v>5252.1</v>
      </c>
      <c r="K214" s="9">
        <f t="shared" si="34"/>
        <v>21251.35</v>
      </c>
      <c r="L214" s="9">
        <f t="shared" si="34"/>
        <v>5563.2</v>
      </c>
      <c r="M214" s="9">
        <f t="shared" si="34"/>
        <v>50</v>
      </c>
      <c r="N214" s="9">
        <f>SUM(N212:N213)</f>
        <v>32116.649999999998</v>
      </c>
      <c r="O214" s="9">
        <f t="shared" si="34"/>
        <v>150883.35</v>
      </c>
      <c r="P214" s="2"/>
      <c r="Q214" s="2"/>
      <c r="R214" s="2"/>
    </row>
    <row r="215" spans="1:18" x14ac:dyDescent="0.2">
      <c r="G215" s="10"/>
      <c r="H215" s="10"/>
      <c r="I215" s="10"/>
      <c r="J215" s="10"/>
      <c r="K215" s="10"/>
      <c r="L215" s="10"/>
      <c r="M215" s="10"/>
      <c r="N215" s="10"/>
      <c r="O215" s="10"/>
      <c r="P215" s="2"/>
      <c r="Q215" s="2"/>
      <c r="R215" s="2"/>
    </row>
    <row r="216" spans="1:18" x14ac:dyDescent="0.2">
      <c r="P216" s="2"/>
      <c r="Q216" s="2"/>
      <c r="R216" s="2"/>
    </row>
    <row r="217" spans="1:18" x14ac:dyDescent="0.2">
      <c r="G217" s="10"/>
      <c r="H217" s="10"/>
      <c r="I217" s="10"/>
      <c r="J217" s="10"/>
      <c r="K217" s="10"/>
      <c r="L217" s="10"/>
      <c r="M217" s="10"/>
      <c r="N217" s="10"/>
      <c r="O217" s="10"/>
      <c r="P217" s="2"/>
      <c r="Q217" s="2"/>
      <c r="R217" s="2"/>
    </row>
    <row r="218" spans="1:18" x14ac:dyDescent="0.2">
      <c r="P218" s="2"/>
      <c r="Q218" s="2"/>
      <c r="R218" s="2"/>
    </row>
    <row r="219" spans="1:18" x14ac:dyDescent="0.2">
      <c r="A219" s="19" t="s">
        <v>17</v>
      </c>
      <c r="B219" s="17"/>
      <c r="C219" s="17"/>
      <c r="D219" s="17"/>
      <c r="E219" s="17"/>
      <c r="F219" s="17"/>
      <c r="G219" s="17"/>
      <c r="H219" s="17"/>
      <c r="I219" s="17"/>
      <c r="J219" s="18"/>
      <c r="K219" s="18"/>
      <c r="L219" s="18"/>
      <c r="M219" s="18"/>
      <c r="N219" s="17"/>
      <c r="O219" s="17"/>
      <c r="P219" s="2"/>
      <c r="Q219" s="2"/>
      <c r="R219" s="2"/>
    </row>
    <row r="220" spans="1:18" x14ac:dyDescent="0.2">
      <c r="A220" s="15" t="s">
        <v>297</v>
      </c>
      <c r="B220" s="15" t="s">
        <v>298</v>
      </c>
      <c r="C220" s="15" t="s">
        <v>299</v>
      </c>
      <c r="D220" s="15" t="s">
        <v>300</v>
      </c>
      <c r="E220" s="15" t="s">
        <v>303</v>
      </c>
      <c r="F220" s="15" t="s">
        <v>301</v>
      </c>
      <c r="G220" s="16" t="s">
        <v>310</v>
      </c>
      <c r="H220" s="16" t="s">
        <v>304</v>
      </c>
      <c r="I220" s="16" t="s">
        <v>305</v>
      </c>
      <c r="J220" s="16" t="s">
        <v>0</v>
      </c>
      <c r="K220" s="16" t="s">
        <v>1</v>
      </c>
      <c r="L220" s="16" t="s">
        <v>2</v>
      </c>
      <c r="M220" s="16" t="s">
        <v>306</v>
      </c>
      <c r="N220" s="16" t="s">
        <v>307</v>
      </c>
      <c r="O220" s="16" t="s">
        <v>308</v>
      </c>
      <c r="P220" s="2"/>
      <c r="Q220" s="2"/>
      <c r="R220" s="2"/>
    </row>
    <row r="221" spans="1:18" x14ac:dyDescent="0.2">
      <c r="A221" s="5" t="s">
        <v>35</v>
      </c>
      <c r="B221" s="5" t="s">
        <v>36</v>
      </c>
      <c r="C221" s="5" t="s">
        <v>302</v>
      </c>
      <c r="D221" s="5" t="s">
        <v>296</v>
      </c>
      <c r="E221" s="8">
        <v>45536</v>
      </c>
      <c r="F221" s="8">
        <v>45717</v>
      </c>
      <c r="G221" s="7">
        <v>70000</v>
      </c>
      <c r="H221" s="5">
        <v>0</v>
      </c>
      <c r="I221" s="7">
        <v>70000</v>
      </c>
      <c r="J221" s="7">
        <v>2009</v>
      </c>
      <c r="K221" s="7">
        <v>5368.48</v>
      </c>
      <c r="L221" s="7">
        <v>2128</v>
      </c>
      <c r="M221" s="7">
        <v>25</v>
      </c>
      <c r="N221" s="7">
        <f>+J221+K221+L221+M221</f>
        <v>9530.48</v>
      </c>
      <c r="O221" s="7">
        <f>+G221-N221</f>
        <v>60469.520000000004</v>
      </c>
      <c r="P221" s="2"/>
      <c r="Q221" s="2"/>
      <c r="R221" s="2"/>
    </row>
    <row r="222" spans="1:18" x14ac:dyDescent="0.2">
      <c r="A222" s="5" t="s">
        <v>43</v>
      </c>
      <c r="B222" s="5" t="s">
        <v>44</v>
      </c>
      <c r="C222" s="5" t="s">
        <v>302</v>
      </c>
      <c r="D222" s="5" t="s">
        <v>295</v>
      </c>
      <c r="E222" s="8">
        <v>45597</v>
      </c>
      <c r="F222" s="8">
        <v>45778</v>
      </c>
      <c r="G222" s="7">
        <v>105000</v>
      </c>
      <c r="H222" s="5">
        <v>0</v>
      </c>
      <c r="I222" s="7">
        <v>105000</v>
      </c>
      <c r="J222" s="7">
        <v>3013.5</v>
      </c>
      <c r="K222" s="7">
        <v>13281.49</v>
      </c>
      <c r="L222" s="7">
        <v>3192</v>
      </c>
      <c r="M222" s="7">
        <f>30481.79-3.63</f>
        <v>30478.16</v>
      </c>
      <c r="N222" s="7">
        <f>+J222+K222+L222+M222</f>
        <v>49965.149999999994</v>
      </c>
      <c r="O222" s="7">
        <f>+G222-N222</f>
        <v>55034.850000000006</v>
      </c>
      <c r="P222" s="2"/>
      <c r="Q222" s="2"/>
      <c r="R222" s="2"/>
    </row>
    <row r="223" spans="1:18" x14ac:dyDescent="0.2">
      <c r="A223" s="5" t="s">
        <v>49</v>
      </c>
      <c r="B223" s="5" t="s">
        <v>16</v>
      </c>
      <c r="C223" s="5" t="s">
        <v>302</v>
      </c>
      <c r="D223" s="5" t="s">
        <v>295</v>
      </c>
      <c r="E223" s="8">
        <v>45474</v>
      </c>
      <c r="F223" s="8">
        <v>45658</v>
      </c>
      <c r="G223" s="7">
        <v>76000</v>
      </c>
      <c r="H223" s="5">
        <v>0</v>
      </c>
      <c r="I223" s="7">
        <v>76000</v>
      </c>
      <c r="J223" s="7">
        <v>2181.1999999999998</v>
      </c>
      <c r="K223" s="7">
        <v>5811.37</v>
      </c>
      <c r="L223" s="7">
        <v>2310.4</v>
      </c>
      <c r="M223" s="7">
        <v>31710.92</v>
      </c>
      <c r="N223" s="7">
        <f>+J223+K223+L223+M223</f>
        <v>42013.89</v>
      </c>
      <c r="O223" s="7">
        <f>+G223-N223</f>
        <v>33986.11</v>
      </c>
      <c r="P223" s="2"/>
      <c r="Q223" s="2"/>
      <c r="R223" s="2"/>
    </row>
    <row r="224" spans="1:18" x14ac:dyDescent="0.2">
      <c r="A224" s="5" t="s">
        <v>51</v>
      </c>
      <c r="B224" s="5" t="s">
        <v>16</v>
      </c>
      <c r="C224" s="5" t="s">
        <v>302</v>
      </c>
      <c r="D224" s="5" t="s">
        <v>296</v>
      </c>
      <c r="E224" s="8">
        <v>45536</v>
      </c>
      <c r="F224" s="8">
        <v>45717</v>
      </c>
      <c r="G224" s="7">
        <v>76000</v>
      </c>
      <c r="H224" s="5">
        <v>0</v>
      </c>
      <c r="I224" s="7">
        <v>76000</v>
      </c>
      <c r="J224" s="7">
        <v>2181.1999999999998</v>
      </c>
      <c r="K224" s="7">
        <v>6497.56</v>
      </c>
      <c r="L224" s="7">
        <v>2310.4</v>
      </c>
      <c r="M224" s="7">
        <v>25</v>
      </c>
      <c r="N224" s="7">
        <f t="shared" ref="N224:N266" si="35">+J224+K224+L224+M224</f>
        <v>11014.16</v>
      </c>
      <c r="O224" s="7">
        <f t="shared" ref="O224:O266" si="36">+G224-N224</f>
        <v>64985.84</v>
      </c>
      <c r="P224" s="2"/>
      <c r="Q224" s="2"/>
      <c r="R224" s="2"/>
    </row>
    <row r="225" spans="1:18" x14ac:dyDescent="0.2">
      <c r="A225" s="5" t="s">
        <v>64</v>
      </c>
      <c r="B225" s="5" t="s">
        <v>16</v>
      </c>
      <c r="C225" s="5" t="s">
        <v>302</v>
      </c>
      <c r="D225" s="5" t="s">
        <v>295</v>
      </c>
      <c r="E225" s="8">
        <v>45505</v>
      </c>
      <c r="F225" s="8">
        <v>45689</v>
      </c>
      <c r="G225" s="7">
        <v>76000</v>
      </c>
      <c r="H225" s="5">
        <v>0</v>
      </c>
      <c r="I225" s="7">
        <v>76000</v>
      </c>
      <c r="J225" s="7">
        <v>2181.1999999999998</v>
      </c>
      <c r="K225" s="7">
        <v>6497.56</v>
      </c>
      <c r="L225" s="7">
        <v>2310.4</v>
      </c>
      <c r="M225" s="7">
        <v>25</v>
      </c>
      <c r="N225" s="7">
        <f t="shared" si="35"/>
        <v>11014.16</v>
      </c>
      <c r="O225" s="7">
        <f t="shared" si="36"/>
        <v>64985.84</v>
      </c>
      <c r="P225" s="2"/>
      <c r="Q225" s="2"/>
      <c r="R225" s="2"/>
    </row>
    <row r="226" spans="1:18" x14ac:dyDescent="0.2">
      <c r="A226" s="5" t="s">
        <v>317</v>
      </c>
      <c r="B226" s="5" t="s">
        <v>16</v>
      </c>
      <c r="C226" s="5" t="s">
        <v>302</v>
      </c>
      <c r="D226" s="5" t="s">
        <v>296</v>
      </c>
      <c r="E226" s="8">
        <v>45566</v>
      </c>
      <c r="F226" s="8">
        <v>45748</v>
      </c>
      <c r="G226" s="7">
        <v>76000</v>
      </c>
      <c r="H226" s="5">
        <v>0</v>
      </c>
      <c r="I226" s="7">
        <f>+G226</f>
        <v>76000</v>
      </c>
      <c r="J226" s="7">
        <v>2181.1999999999998</v>
      </c>
      <c r="K226" s="7">
        <v>6497.56</v>
      </c>
      <c r="L226" s="7">
        <v>2310.4</v>
      </c>
      <c r="M226" s="7">
        <v>25</v>
      </c>
      <c r="N226" s="7">
        <f t="shared" si="35"/>
        <v>11014.16</v>
      </c>
      <c r="O226" s="7">
        <f t="shared" si="36"/>
        <v>64985.84</v>
      </c>
      <c r="P226" s="2"/>
      <c r="Q226" s="2"/>
      <c r="R226" s="2"/>
    </row>
    <row r="227" spans="1:18" x14ac:dyDescent="0.2">
      <c r="A227" s="5" t="s">
        <v>318</v>
      </c>
      <c r="B227" s="5" t="s">
        <v>16</v>
      </c>
      <c r="C227" s="5" t="s">
        <v>302</v>
      </c>
      <c r="D227" s="5" t="s">
        <v>296</v>
      </c>
      <c r="E227" s="8">
        <v>45566</v>
      </c>
      <c r="F227" s="8">
        <v>45748</v>
      </c>
      <c r="G227" s="7">
        <v>76000</v>
      </c>
      <c r="H227" s="5">
        <v>0</v>
      </c>
      <c r="I227" s="7">
        <f>+G227</f>
        <v>76000</v>
      </c>
      <c r="J227" s="7">
        <v>2181.1999999999998</v>
      </c>
      <c r="K227" s="7">
        <v>6497.56</v>
      </c>
      <c r="L227" s="7">
        <v>2310.4</v>
      </c>
      <c r="M227" s="7">
        <v>25</v>
      </c>
      <c r="N227" s="7">
        <f t="shared" si="35"/>
        <v>11014.16</v>
      </c>
      <c r="O227" s="7">
        <f t="shared" si="36"/>
        <v>64985.84</v>
      </c>
      <c r="P227" s="2"/>
      <c r="Q227" s="2"/>
      <c r="R227" s="2"/>
    </row>
    <row r="228" spans="1:18" x14ac:dyDescent="0.2">
      <c r="A228" s="5" t="s">
        <v>32</v>
      </c>
      <c r="B228" s="5" t="s">
        <v>26</v>
      </c>
      <c r="C228" s="5" t="s">
        <v>302</v>
      </c>
      <c r="D228" s="5" t="s">
        <v>295</v>
      </c>
      <c r="E228" s="8">
        <v>45536</v>
      </c>
      <c r="F228" s="8">
        <v>45717</v>
      </c>
      <c r="G228" s="7">
        <v>105000</v>
      </c>
      <c r="H228" s="5">
        <v>0</v>
      </c>
      <c r="I228" s="7">
        <f>+G228</f>
        <v>105000</v>
      </c>
      <c r="J228" s="7">
        <v>3013.5</v>
      </c>
      <c r="K228" s="7">
        <v>13281.49</v>
      </c>
      <c r="L228" s="7">
        <v>3192</v>
      </c>
      <c r="M228" s="7">
        <v>25</v>
      </c>
      <c r="N228" s="7">
        <f t="shared" si="35"/>
        <v>19511.989999999998</v>
      </c>
      <c r="O228" s="7">
        <f t="shared" si="36"/>
        <v>85488.010000000009</v>
      </c>
      <c r="P228" s="2"/>
      <c r="Q228" s="2"/>
      <c r="R228" s="2"/>
    </row>
    <row r="229" spans="1:18" x14ac:dyDescent="0.2">
      <c r="A229" s="5" t="s">
        <v>39</v>
      </c>
      <c r="B229" s="5" t="s">
        <v>26</v>
      </c>
      <c r="C229" s="5" t="s">
        <v>302</v>
      </c>
      <c r="D229" s="5" t="s">
        <v>295</v>
      </c>
      <c r="E229" s="8">
        <v>45536</v>
      </c>
      <c r="F229" s="8">
        <v>45717</v>
      </c>
      <c r="G229" s="7">
        <v>76000</v>
      </c>
      <c r="H229" s="5">
        <v>0</v>
      </c>
      <c r="I229" s="7">
        <v>76000</v>
      </c>
      <c r="J229" s="7">
        <v>2181.1999999999998</v>
      </c>
      <c r="K229" s="7">
        <v>6497.56</v>
      </c>
      <c r="L229" s="7">
        <v>2310.4</v>
      </c>
      <c r="M229" s="7">
        <v>2824.51</v>
      </c>
      <c r="N229" s="7">
        <f t="shared" si="35"/>
        <v>13813.67</v>
      </c>
      <c r="O229" s="7">
        <f t="shared" si="36"/>
        <v>62186.33</v>
      </c>
      <c r="P229" s="2"/>
      <c r="Q229" s="2"/>
      <c r="R229" s="2"/>
    </row>
    <row r="230" spans="1:18" x14ac:dyDescent="0.2">
      <c r="A230" s="5" t="s">
        <v>40</v>
      </c>
      <c r="B230" s="5" t="s">
        <v>26</v>
      </c>
      <c r="C230" s="5" t="s">
        <v>302</v>
      </c>
      <c r="D230" s="5" t="s">
        <v>295</v>
      </c>
      <c r="E230" s="8">
        <v>45536</v>
      </c>
      <c r="F230" s="8">
        <v>45717</v>
      </c>
      <c r="G230" s="7">
        <v>76000</v>
      </c>
      <c r="H230" s="5">
        <v>0</v>
      </c>
      <c r="I230" s="7">
        <v>76000</v>
      </c>
      <c r="J230" s="7">
        <v>2181.1999999999998</v>
      </c>
      <c r="K230" s="7">
        <v>6497.56</v>
      </c>
      <c r="L230" s="7">
        <v>2310.4</v>
      </c>
      <c r="M230" s="7">
        <v>25</v>
      </c>
      <c r="N230" s="7">
        <f t="shared" si="35"/>
        <v>11014.16</v>
      </c>
      <c r="O230" s="7">
        <f t="shared" si="36"/>
        <v>64985.84</v>
      </c>
      <c r="P230" s="2"/>
      <c r="Q230" s="2"/>
      <c r="R230" s="2"/>
    </row>
    <row r="231" spans="1:18" x14ac:dyDescent="0.2">
      <c r="A231" s="5" t="s">
        <v>50</v>
      </c>
      <c r="B231" s="5" t="s">
        <v>26</v>
      </c>
      <c r="C231" s="5" t="s">
        <v>302</v>
      </c>
      <c r="D231" s="5" t="s">
        <v>295</v>
      </c>
      <c r="E231" s="8">
        <v>45536</v>
      </c>
      <c r="F231" s="8">
        <v>45717</v>
      </c>
      <c r="G231" s="7">
        <v>76000</v>
      </c>
      <c r="H231" s="5">
        <v>0</v>
      </c>
      <c r="I231" s="7">
        <v>76000</v>
      </c>
      <c r="J231" s="7">
        <v>2181.1999999999998</v>
      </c>
      <c r="K231" s="7">
        <v>6497.56</v>
      </c>
      <c r="L231" s="7">
        <v>2310.4</v>
      </c>
      <c r="M231" s="7">
        <v>25</v>
      </c>
      <c r="N231" s="7">
        <f t="shared" si="35"/>
        <v>11014.16</v>
      </c>
      <c r="O231" s="7">
        <f t="shared" si="36"/>
        <v>64985.84</v>
      </c>
      <c r="P231" s="2"/>
      <c r="Q231" s="2"/>
      <c r="R231" s="2"/>
    </row>
    <row r="232" spans="1:18" x14ac:dyDescent="0.2">
      <c r="A232" s="5" t="s">
        <v>52</v>
      </c>
      <c r="B232" s="5" t="s">
        <v>26</v>
      </c>
      <c r="C232" s="5" t="s">
        <v>302</v>
      </c>
      <c r="D232" s="5" t="s">
        <v>295</v>
      </c>
      <c r="E232" s="8">
        <v>45536</v>
      </c>
      <c r="F232" s="8">
        <v>45717</v>
      </c>
      <c r="G232" s="7">
        <v>76000</v>
      </c>
      <c r="H232" s="5">
        <v>0</v>
      </c>
      <c r="I232" s="7">
        <v>76000</v>
      </c>
      <c r="J232" s="7">
        <v>2181.1999999999998</v>
      </c>
      <c r="K232" s="7">
        <v>6154.46</v>
      </c>
      <c r="L232" s="7">
        <v>2310.4</v>
      </c>
      <c r="M232" s="7">
        <v>1740.46</v>
      </c>
      <c r="N232" s="7">
        <f t="shared" si="35"/>
        <v>12386.52</v>
      </c>
      <c r="O232" s="7">
        <f t="shared" si="36"/>
        <v>63613.479999999996</v>
      </c>
      <c r="P232" s="2"/>
      <c r="Q232" s="2"/>
      <c r="R232" s="2"/>
    </row>
    <row r="233" spans="1:18" x14ac:dyDescent="0.2">
      <c r="A233" s="5" t="s">
        <v>53</v>
      </c>
      <c r="B233" s="5" t="s">
        <v>26</v>
      </c>
      <c r="C233" s="5" t="s">
        <v>302</v>
      </c>
      <c r="D233" s="5" t="s">
        <v>296</v>
      </c>
      <c r="E233" s="8">
        <v>45566</v>
      </c>
      <c r="F233" s="8">
        <v>45748</v>
      </c>
      <c r="G233" s="7">
        <v>76000</v>
      </c>
      <c r="H233" s="5">
        <v>0</v>
      </c>
      <c r="I233" s="7">
        <v>76000</v>
      </c>
      <c r="J233" s="7">
        <v>2181.1999999999998</v>
      </c>
      <c r="K233" s="7">
        <v>6154.46</v>
      </c>
      <c r="L233" s="7">
        <v>2310.4</v>
      </c>
      <c r="M233" s="7">
        <v>1740.46</v>
      </c>
      <c r="N233" s="7">
        <f t="shared" si="35"/>
        <v>12386.52</v>
      </c>
      <c r="O233" s="7">
        <f t="shared" si="36"/>
        <v>63613.479999999996</v>
      </c>
      <c r="P233" s="2"/>
      <c r="Q233" s="2"/>
      <c r="R233" s="2"/>
    </row>
    <row r="234" spans="1:18" x14ac:dyDescent="0.2">
      <c r="A234" s="5" t="s">
        <v>25</v>
      </c>
      <c r="B234" s="5" t="s">
        <v>26</v>
      </c>
      <c r="C234" s="5" t="s">
        <v>302</v>
      </c>
      <c r="D234" s="5" t="s">
        <v>295</v>
      </c>
      <c r="E234" s="8">
        <v>45627</v>
      </c>
      <c r="F234" s="8">
        <v>45809</v>
      </c>
      <c r="G234" s="7">
        <v>60000</v>
      </c>
      <c r="H234" s="5">
        <v>0</v>
      </c>
      <c r="I234" s="7">
        <v>60000</v>
      </c>
      <c r="J234" s="7">
        <v>1722</v>
      </c>
      <c r="K234" s="7">
        <v>3486.68</v>
      </c>
      <c r="L234" s="7">
        <v>1824</v>
      </c>
      <c r="M234" s="7">
        <v>445</v>
      </c>
      <c r="N234" s="7">
        <f t="shared" si="35"/>
        <v>7477.68</v>
      </c>
      <c r="O234" s="7">
        <f t="shared" si="36"/>
        <v>52522.32</v>
      </c>
      <c r="P234" s="2"/>
      <c r="Q234" s="2"/>
      <c r="R234" s="2"/>
    </row>
    <row r="235" spans="1:18" x14ac:dyDescent="0.2">
      <c r="A235" s="5" t="s">
        <v>27</v>
      </c>
      <c r="B235" s="5" t="s">
        <v>26</v>
      </c>
      <c r="C235" s="5" t="s">
        <v>302</v>
      </c>
      <c r="D235" s="5" t="s">
        <v>295</v>
      </c>
      <c r="E235" s="8">
        <v>45627</v>
      </c>
      <c r="F235" s="8">
        <v>45809</v>
      </c>
      <c r="G235" s="7">
        <v>60000</v>
      </c>
      <c r="H235" s="5">
        <v>0</v>
      </c>
      <c r="I235" s="7">
        <v>60000</v>
      </c>
      <c r="J235" s="7">
        <v>1722</v>
      </c>
      <c r="K235" s="7">
        <v>3486.68</v>
      </c>
      <c r="L235" s="7">
        <v>1824</v>
      </c>
      <c r="M235" s="7">
        <v>25</v>
      </c>
      <c r="N235" s="7">
        <f t="shared" si="35"/>
        <v>7057.68</v>
      </c>
      <c r="O235" s="7">
        <f t="shared" si="36"/>
        <v>52942.32</v>
      </c>
      <c r="P235" s="2"/>
      <c r="Q235" s="2"/>
      <c r="R235" s="2"/>
    </row>
    <row r="236" spans="1:18" x14ac:dyDescent="0.2">
      <c r="A236" s="5" t="s">
        <v>28</v>
      </c>
      <c r="B236" s="5" t="s">
        <v>329</v>
      </c>
      <c r="C236" s="5" t="s">
        <v>302</v>
      </c>
      <c r="D236" s="5" t="s">
        <v>296</v>
      </c>
      <c r="E236" s="8">
        <v>45505</v>
      </c>
      <c r="F236" s="8">
        <v>45689</v>
      </c>
      <c r="G236" s="7">
        <v>76000</v>
      </c>
      <c r="H236" s="5">
        <v>0</v>
      </c>
      <c r="I236" s="7">
        <v>76000</v>
      </c>
      <c r="J236" s="7">
        <v>2181.1999999999998</v>
      </c>
      <c r="K236" s="7">
        <v>6497.56</v>
      </c>
      <c r="L236" s="7">
        <v>2310.4</v>
      </c>
      <c r="M236" s="7">
        <v>25</v>
      </c>
      <c r="N236" s="7">
        <f t="shared" si="35"/>
        <v>11014.16</v>
      </c>
      <c r="O236" s="7">
        <f t="shared" si="36"/>
        <v>64985.84</v>
      </c>
      <c r="P236" s="2"/>
      <c r="Q236" s="2"/>
      <c r="R236" s="2"/>
    </row>
    <row r="237" spans="1:18" x14ac:dyDescent="0.2">
      <c r="A237" s="5" t="s">
        <v>38</v>
      </c>
      <c r="B237" s="5" t="s">
        <v>23</v>
      </c>
      <c r="C237" s="5" t="s">
        <v>302</v>
      </c>
      <c r="D237" s="5" t="s">
        <v>295</v>
      </c>
      <c r="E237" s="8">
        <v>45536</v>
      </c>
      <c r="F237" s="8">
        <v>45717</v>
      </c>
      <c r="G237" s="7">
        <v>76000</v>
      </c>
      <c r="H237" s="5">
        <v>0</v>
      </c>
      <c r="I237" s="7">
        <v>76000</v>
      </c>
      <c r="J237" s="7">
        <v>2181.1999999999998</v>
      </c>
      <c r="K237" s="7">
        <v>6497.56</v>
      </c>
      <c r="L237" s="7">
        <v>2310.4</v>
      </c>
      <c r="M237" s="7">
        <v>25</v>
      </c>
      <c r="N237" s="7">
        <f t="shared" si="35"/>
        <v>11014.16</v>
      </c>
      <c r="O237" s="7">
        <f t="shared" si="36"/>
        <v>64985.84</v>
      </c>
      <c r="P237" s="2"/>
      <c r="Q237" s="2"/>
      <c r="R237" s="2"/>
    </row>
    <row r="238" spans="1:18" x14ac:dyDescent="0.2">
      <c r="A238" s="5" t="s">
        <v>58</v>
      </c>
      <c r="B238" s="5" t="s">
        <v>23</v>
      </c>
      <c r="C238" s="5" t="s">
        <v>302</v>
      </c>
      <c r="D238" s="5" t="s">
        <v>296</v>
      </c>
      <c r="E238" s="8">
        <v>45597</v>
      </c>
      <c r="F238" s="8">
        <v>45778</v>
      </c>
      <c r="G238" s="7">
        <v>76000</v>
      </c>
      <c r="H238" s="5">
        <v>0</v>
      </c>
      <c r="I238" s="7">
        <v>76000</v>
      </c>
      <c r="J238" s="7">
        <v>2181.1999999999998</v>
      </c>
      <c r="K238" s="7">
        <v>6497.56</v>
      </c>
      <c r="L238" s="7">
        <v>2310.4</v>
      </c>
      <c r="M238" s="7">
        <v>25</v>
      </c>
      <c r="N238" s="7">
        <f t="shared" si="35"/>
        <v>11014.16</v>
      </c>
      <c r="O238" s="7">
        <f t="shared" si="36"/>
        <v>64985.84</v>
      </c>
      <c r="P238" s="2"/>
      <c r="Q238" s="2"/>
      <c r="R238" s="2"/>
    </row>
    <row r="239" spans="1:18" x14ac:dyDescent="0.2">
      <c r="A239" s="5" t="s">
        <v>62</v>
      </c>
      <c r="B239" s="5" t="s">
        <v>23</v>
      </c>
      <c r="C239" s="5" t="s">
        <v>302</v>
      </c>
      <c r="D239" s="5" t="s">
        <v>295</v>
      </c>
      <c r="E239" s="8">
        <v>45627</v>
      </c>
      <c r="F239" s="8">
        <v>45809</v>
      </c>
      <c r="G239" s="7">
        <v>76000</v>
      </c>
      <c r="H239" s="5">
        <v>0</v>
      </c>
      <c r="I239" s="7">
        <v>76000</v>
      </c>
      <c r="J239" s="7">
        <v>2181.1999999999998</v>
      </c>
      <c r="K239" s="7">
        <v>6497.56</v>
      </c>
      <c r="L239" s="7">
        <v>2310.4</v>
      </c>
      <c r="M239" s="7">
        <v>25</v>
      </c>
      <c r="N239" s="7">
        <f t="shared" si="35"/>
        <v>11014.16</v>
      </c>
      <c r="O239" s="7">
        <f t="shared" si="36"/>
        <v>64985.84</v>
      </c>
      <c r="P239" s="2"/>
      <c r="Q239" s="2"/>
      <c r="R239" s="2"/>
    </row>
    <row r="240" spans="1:18" x14ac:dyDescent="0.2">
      <c r="A240" s="5" t="s">
        <v>22</v>
      </c>
      <c r="B240" s="5" t="s">
        <v>23</v>
      </c>
      <c r="C240" s="5" t="s">
        <v>302</v>
      </c>
      <c r="D240" s="5" t="s">
        <v>295</v>
      </c>
      <c r="E240" s="8">
        <v>45536</v>
      </c>
      <c r="F240" s="8">
        <v>45717</v>
      </c>
      <c r="G240" s="7">
        <v>50000</v>
      </c>
      <c r="H240" s="5">
        <v>0</v>
      </c>
      <c r="I240" s="7">
        <v>50000</v>
      </c>
      <c r="J240" s="7">
        <v>1435</v>
      </c>
      <c r="K240" s="7">
        <v>1854</v>
      </c>
      <c r="L240" s="7">
        <v>1520</v>
      </c>
      <c r="M240" s="7">
        <f>12506.8+472.8</f>
        <v>12979.599999999999</v>
      </c>
      <c r="N240" s="7">
        <f t="shared" si="35"/>
        <v>17788.599999999999</v>
      </c>
      <c r="O240" s="7">
        <f t="shared" si="36"/>
        <v>32211.4</v>
      </c>
      <c r="P240" s="2"/>
      <c r="Q240" s="2"/>
      <c r="R240" s="2"/>
    </row>
    <row r="241" spans="1:20" x14ac:dyDescent="0.2">
      <c r="A241" s="5" t="s">
        <v>29</v>
      </c>
      <c r="B241" s="5" t="s">
        <v>23</v>
      </c>
      <c r="C241" s="5" t="s">
        <v>302</v>
      </c>
      <c r="D241" s="5" t="s">
        <v>295</v>
      </c>
      <c r="E241" s="8">
        <v>45505</v>
      </c>
      <c r="F241" s="8">
        <v>45689</v>
      </c>
      <c r="G241" s="7">
        <v>50000</v>
      </c>
      <c r="H241" s="5">
        <v>0</v>
      </c>
      <c r="I241" s="7">
        <v>50000</v>
      </c>
      <c r="J241" s="7">
        <v>1435</v>
      </c>
      <c r="K241" s="7">
        <v>1854</v>
      </c>
      <c r="L241" s="7">
        <v>1520</v>
      </c>
      <c r="M241" s="7">
        <v>25</v>
      </c>
      <c r="N241" s="7">
        <f t="shared" si="35"/>
        <v>4834</v>
      </c>
      <c r="O241" s="7">
        <f t="shared" si="36"/>
        <v>45166</v>
      </c>
      <c r="P241" s="2"/>
      <c r="Q241" s="2"/>
      <c r="R241" s="2"/>
    </row>
    <row r="242" spans="1:20" x14ac:dyDescent="0.2">
      <c r="A242" s="5" t="s">
        <v>324</v>
      </c>
      <c r="B242" s="5" t="s">
        <v>9</v>
      </c>
      <c r="C242" s="5" t="s">
        <v>302</v>
      </c>
      <c r="D242" s="5" t="s">
        <v>296</v>
      </c>
      <c r="E242" s="8">
        <v>45597</v>
      </c>
      <c r="F242" s="8">
        <v>45778</v>
      </c>
      <c r="G242" s="7">
        <v>51577.97</v>
      </c>
      <c r="H242" s="5">
        <v>0</v>
      </c>
      <c r="I242" s="7">
        <f>+G242</f>
        <v>51577.97</v>
      </c>
      <c r="J242" s="7">
        <v>1480.29</v>
      </c>
      <c r="K242" s="7">
        <v>2076.71</v>
      </c>
      <c r="L242" s="7">
        <v>1567.97</v>
      </c>
      <c r="M242" s="7">
        <f>25+3350.09+27774+1619.04</f>
        <v>32768.129999999997</v>
      </c>
      <c r="N242" s="7">
        <f t="shared" si="35"/>
        <v>37893.1</v>
      </c>
      <c r="O242" s="7">
        <f t="shared" si="36"/>
        <v>13684.870000000003</v>
      </c>
      <c r="P242" s="2"/>
      <c r="Q242" s="2"/>
      <c r="R242" s="2"/>
    </row>
    <row r="243" spans="1:20" x14ac:dyDescent="0.2">
      <c r="A243" s="5" t="s">
        <v>56</v>
      </c>
      <c r="B243" s="5" t="s">
        <v>57</v>
      </c>
      <c r="C243" s="5" t="s">
        <v>302</v>
      </c>
      <c r="D243" s="5" t="s">
        <v>295</v>
      </c>
      <c r="E243" s="8">
        <v>45566</v>
      </c>
      <c r="F243" s="8">
        <v>45748</v>
      </c>
      <c r="G243" s="7">
        <v>60000</v>
      </c>
      <c r="H243" s="5">
        <v>0</v>
      </c>
      <c r="I243" s="7">
        <v>60000</v>
      </c>
      <c r="J243" s="7">
        <v>1722</v>
      </c>
      <c r="K243" s="7">
        <v>3486.68</v>
      </c>
      <c r="L243" s="7">
        <v>1824</v>
      </c>
      <c r="M243" s="7">
        <v>3624.02</v>
      </c>
      <c r="N243" s="7">
        <f t="shared" si="35"/>
        <v>10656.7</v>
      </c>
      <c r="O243" s="7">
        <f t="shared" si="36"/>
        <v>49343.3</v>
      </c>
      <c r="P243" s="2"/>
      <c r="Q243" s="2"/>
      <c r="R243" s="2"/>
    </row>
    <row r="244" spans="1:20" x14ac:dyDescent="0.2">
      <c r="A244" s="5" t="s">
        <v>59</v>
      </c>
      <c r="B244" s="5" t="s">
        <v>57</v>
      </c>
      <c r="C244" s="5" t="s">
        <v>302</v>
      </c>
      <c r="D244" s="5" t="s">
        <v>295</v>
      </c>
      <c r="E244" s="8">
        <v>45597</v>
      </c>
      <c r="F244" s="8">
        <v>45778</v>
      </c>
      <c r="G244" s="7">
        <v>60000</v>
      </c>
      <c r="H244" s="5">
        <v>0</v>
      </c>
      <c r="I244" s="7">
        <v>60000</v>
      </c>
      <c r="J244" s="7">
        <v>1722</v>
      </c>
      <c r="K244" s="7">
        <v>3486.68</v>
      </c>
      <c r="L244" s="7">
        <v>1824</v>
      </c>
      <c r="M244" s="7">
        <v>25</v>
      </c>
      <c r="N244" s="7">
        <f t="shared" si="35"/>
        <v>7057.68</v>
      </c>
      <c r="O244" s="7">
        <f t="shared" si="36"/>
        <v>52942.32</v>
      </c>
      <c r="P244" s="2"/>
      <c r="Q244" s="2"/>
      <c r="R244" s="2"/>
    </row>
    <row r="245" spans="1:20" x14ac:dyDescent="0.2">
      <c r="A245" s="5" t="s">
        <v>47</v>
      </c>
      <c r="B245" s="5" t="s">
        <v>48</v>
      </c>
      <c r="C245" s="5" t="s">
        <v>302</v>
      </c>
      <c r="D245" s="5" t="s">
        <v>295</v>
      </c>
      <c r="E245" s="8">
        <v>45474</v>
      </c>
      <c r="F245" s="8">
        <v>45658</v>
      </c>
      <c r="G245" s="7">
        <v>76000</v>
      </c>
      <c r="H245" s="5">
        <v>0</v>
      </c>
      <c r="I245" s="7">
        <v>76000</v>
      </c>
      <c r="J245" s="7">
        <v>2181.1999999999998</v>
      </c>
      <c r="K245" s="7">
        <v>6497.56</v>
      </c>
      <c r="L245" s="7">
        <v>2310.4</v>
      </c>
      <c r="M245" s="7">
        <v>25</v>
      </c>
      <c r="N245" s="7">
        <f t="shared" si="35"/>
        <v>11014.16</v>
      </c>
      <c r="O245" s="7">
        <f t="shared" si="36"/>
        <v>64985.84</v>
      </c>
      <c r="P245" s="2"/>
      <c r="Q245" s="2"/>
      <c r="R245" s="2"/>
    </row>
    <row r="246" spans="1:20" x14ac:dyDescent="0.2">
      <c r="A246" s="5" t="s">
        <v>24</v>
      </c>
      <c r="B246" s="5" t="s">
        <v>11</v>
      </c>
      <c r="C246" s="5" t="s">
        <v>302</v>
      </c>
      <c r="D246" s="5" t="s">
        <v>296</v>
      </c>
      <c r="E246" s="8">
        <v>45536</v>
      </c>
      <c r="F246" s="8">
        <v>45717</v>
      </c>
      <c r="G246" s="7">
        <v>42000</v>
      </c>
      <c r="H246" s="5">
        <v>0</v>
      </c>
      <c r="I246" s="7">
        <v>42000</v>
      </c>
      <c r="J246" s="7">
        <v>1205.4000000000001</v>
      </c>
      <c r="K246" s="7">
        <v>210.28</v>
      </c>
      <c r="L246" s="7">
        <v>1276.8</v>
      </c>
      <c r="M246" s="7">
        <v>3455.92</v>
      </c>
      <c r="N246" s="7">
        <f t="shared" si="35"/>
        <v>6148.4</v>
      </c>
      <c r="O246" s="7">
        <f t="shared" si="36"/>
        <v>35851.599999999999</v>
      </c>
      <c r="P246" s="2"/>
      <c r="Q246" s="2"/>
      <c r="R246" s="2"/>
    </row>
    <row r="247" spans="1:20" x14ac:dyDescent="0.2">
      <c r="A247" s="5" t="s">
        <v>18</v>
      </c>
      <c r="B247" s="5" t="s">
        <v>19</v>
      </c>
      <c r="C247" s="5" t="s">
        <v>302</v>
      </c>
      <c r="D247" s="5" t="s">
        <v>295</v>
      </c>
      <c r="E247" s="8">
        <v>45505</v>
      </c>
      <c r="F247" s="8">
        <v>45689</v>
      </c>
      <c r="G247" s="7">
        <v>55000</v>
      </c>
      <c r="H247" s="5">
        <v>0</v>
      </c>
      <c r="I247" s="7">
        <v>55000</v>
      </c>
      <c r="J247" s="7">
        <v>1578.5</v>
      </c>
      <c r="K247" s="7">
        <v>2559.6799999999998</v>
      </c>
      <c r="L247" s="7">
        <v>1672</v>
      </c>
      <c r="M247" s="7">
        <v>25701</v>
      </c>
      <c r="N247" s="7">
        <f t="shared" si="35"/>
        <v>31511.18</v>
      </c>
      <c r="O247" s="7">
        <f t="shared" si="36"/>
        <v>23488.82</v>
      </c>
      <c r="P247" s="2"/>
      <c r="Q247" s="2"/>
      <c r="R247" s="2"/>
    </row>
    <row r="248" spans="1:20" x14ac:dyDescent="0.2">
      <c r="A248" s="5" t="s">
        <v>42</v>
      </c>
      <c r="B248" s="5" t="s">
        <v>19</v>
      </c>
      <c r="C248" s="5" t="s">
        <v>302</v>
      </c>
      <c r="D248" s="5" t="s">
        <v>296</v>
      </c>
      <c r="E248" s="8">
        <v>45566</v>
      </c>
      <c r="F248" s="8">
        <v>45748</v>
      </c>
      <c r="G248" s="7">
        <v>76000</v>
      </c>
      <c r="H248" s="5">
        <v>0</v>
      </c>
      <c r="I248" s="7">
        <f>+G248</f>
        <v>76000</v>
      </c>
      <c r="J248" s="7">
        <v>2181.1999999999998</v>
      </c>
      <c r="K248" s="7">
        <v>6497.56</v>
      </c>
      <c r="L248" s="7">
        <v>2310.4</v>
      </c>
      <c r="M248" s="7">
        <v>25</v>
      </c>
      <c r="N248" s="7">
        <f t="shared" si="35"/>
        <v>11014.16</v>
      </c>
      <c r="O248" s="7">
        <f t="shared" si="36"/>
        <v>64985.84</v>
      </c>
      <c r="P248" s="2"/>
      <c r="Q248" s="2"/>
      <c r="R248" s="2"/>
    </row>
    <row r="249" spans="1:20" x14ac:dyDescent="0.2">
      <c r="A249" s="5" t="s">
        <v>46</v>
      </c>
      <c r="B249" s="5" t="s">
        <v>19</v>
      </c>
      <c r="C249" s="5" t="s">
        <v>302</v>
      </c>
      <c r="D249" s="5" t="s">
        <v>295</v>
      </c>
      <c r="E249" s="8">
        <v>45627</v>
      </c>
      <c r="F249" s="8">
        <v>45809</v>
      </c>
      <c r="G249" s="7">
        <v>55000</v>
      </c>
      <c r="H249" s="5">
        <v>0</v>
      </c>
      <c r="I249" s="7">
        <v>55000</v>
      </c>
      <c r="J249" s="7">
        <v>1578.5</v>
      </c>
      <c r="K249" s="7">
        <v>2559.6799999999998</v>
      </c>
      <c r="L249" s="7">
        <v>1672</v>
      </c>
      <c r="M249" s="7">
        <v>25</v>
      </c>
      <c r="N249" s="7">
        <f t="shared" si="35"/>
        <v>5835.18</v>
      </c>
      <c r="O249" s="7">
        <f t="shared" si="36"/>
        <v>49164.82</v>
      </c>
      <c r="P249" s="2"/>
      <c r="Q249" s="2"/>
      <c r="R249" s="2"/>
    </row>
    <row r="250" spans="1:20" x14ac:dyDescent="0.2">
      <c r="A250" s="5" t="s">
        <v>54</v>
      </c>
      <c r="B250" s="5" t="s">
        <v>19</v>
      </c>
      <c r="C250" s="5" t="s">
        <v>302</v>
      </c>
      <c r="D250" s="5" t="s">
        <v>296</v>
      </c>
      <c r="E250" s="8">
        <v>45566</v>
      </c>
      <c r="F250" s="8">
        <v>45748</v>
      </c>
      <c r="G250" s="7">
        <v>55000</v>
      </c>
      <c r="H250" s="5">
        <v>0</v>
      </c>
      <c r="I250" s="7">
        <v>55000</v>
      </c>
      <c r="J250" s="7">
        <v>1578.5</v>
      </c>
      <c r="K250" s="7">
        <v>2559.6799999999998</v>
      </c>
      <c r="L250" s="7">
        <v>1672</v>
      </c>
      <c r="M250" s="7">
        <v>25</v>
      </c>
      <c r="N250" s="7">
        <f t="shared" si="35"/>
        <v>5835.18</v>
      </c>
      <c r="O250" s="7">
        <f t="shared" si="36"/>
        <v>49164.82</v>
      </c>
      <c r="P250" s="2"/>
      <c r="Q250" s="2"/>
      <c r="R250" s="2"/>
    </row>
    <row r="251" spans="1:20" x14ac:dyDescent="0.2">
      <c r="A251" s="5" t="s">
        <v>341</v>
      </c>
      <c r="B251" s="5" t="s">
        <v>19</v>
      </c>
      <c r="C251" s="5" t="s">
        <v>302</v>
      </c>
      <c r="D251" s="5" t="s">
        <v>296</v>
      </c>
      <c r="E251" s="8">
        <v>45658</v>
      </c>
      <c r="F251" s="8">
        <v>45839</v>
      </c>
      <c r="G251" s="7">
        <v>55000</v>
      </c>
      <c r="H251" s="7">
        <v>0</v>
      </c>
      <c r="I251" s="7">
        <v>55000</v>
      </c>
      <c r="J251" s="7">
        <v>1578.5</v>
      </c>
      <c r="K251" s="7">
        <v>2559.6799999999998</v>
      </c>
      <c r="L251" s="7">
        <v>1672</v>
      </c>
      <c r="M251" s="7">
        <v>25</v>
      </c>
      <c r="N251" s="7">
        <v>5835.18</v>
      </c>
      <c r="O251" s="7">
        <f t="shared" si="36"/>
        <v>49164.82</v>
      </c>
      <c r="P251" s="2"/>
      <c r="S251" s="2"/>
      <c r="T251" s="2"/>
    </row>
    <row r="252" spans="1:20" x14ac:dyDescent="0.2">
      <c r="A252" s="5" t="s">
        <v>55</v>
      </c>
      <c r="B252" s="5" t="s">
        <v>19</v>
      </c>
      <c r="C252" s="5" t="s">
        <v>302</v>
      </c>
      <c r="D252" s="5" t="s">
        <v>295</v>
      </c>
      <c r="E252" s="8">
        <v>45566</v>
      </c>
      <c r="F252" s="8">
        <v>45748</v>
      </c>
      <c r="G252" s="7">
        <v>55000</v>
      </c>
      <c r="H252" s="5">
        <v>0</v>
      </c>
      <c r="I252" s="7">
        <v>55000</v>
      </c>
      <c r="J252" s="7">
        <v>1578.5</v>
      </c>
      <c r="K252" s="7">
        <v>2559.6799999999998</v>
      </c>
      <c r="L252" s="7">
        <v>1672</v>
      </c>
      <c r="M252" s="7">
        <v>25</v>
      </c>
      <c r="N252" s="7">
        <f t="shared" si="35"/>
        <v>5835.18</v>
      </c>
      <c r="O252" s="7">
        <f t="shared" si="36"/>
        <v>49164.82</v>
      </c>
      <c r="P252" s="2"/>
      <c r="Q252" s="2"/>
      <c r="R252" s="2"/>
    </row>
    <row r="253" spans="1:20" x14ac:dyDescent="0.2">
      <c r="A253" s="5" t="s">
        <v>327</v>
      </c>
      <c r="B253" s="5" t="s">
        <v>19</v>
      </c>
      <c r="C253" s="5" t="s">
        <v>302</v>
      </c>
      <c r="D253" s="5" t="s">
        <v>296</v>
      </c>
      <c r="E253" s="8">
        <v>45597</v>
      </c>
      <c r="F253" s="8">
        <v>45778</v>
      </c>
      <c r="G253" s="7">
        <v>55000</v>
      </c>
      <c r="I253" s="7">
        <v>55000</v>
      </c>
      <c r="J253" s="7">
        <v>1578.5</v>
      </c>
      <c r="K253" s="7">
        <v>2559.6799999999998</v>
      </c>
      <c r="L253" s="7">
        <v>1672</v>
      </c>
      <c r="M253" s="7">
        <v>25</v>
      </c>
      <c r="N253" s="7">
        <f t="shared" si="35"/>
        <v>5835.18</v>
      </c>
      <c r="O253" s="7">
        <f t="shared" si="36"/>
        <v>49164.82</v>
      </c>
      <c r="P253" s="2"/>
      <c r="Q253" s="2"/>
      <c r="R253" s="2"/>
    </row>
    <row r="254" spans="1:20" x14ac:dyDescent="0.2">
      <c r="A254" s="5" t="s">
        <v>312</v>
      </c>
      <c r="B254" s="5" t="s">
        <v>19</v>
      </c>
      <c r="C254" s="5" t="s">
        <v>302</v>
      </c>
      <c r="D254" s="5" t="s">
        <v>295</v>
      </c>
      <c r="E254" s="8">
        <v>45505</v>
      </c>
      <c r="F254" s="8">
        <v>45689</v>
      </c>
      <c r="G254" s="7">
        <v>42000</v>
      </c>
      <c r="H254" s="5">
        <v>0</v>
      </c>
      <c r="I254" s="7">
        <v>42000</v>
      </c>
      <c r="J254" s="7">
        <v>1205.4000000000001</v>
      </c>
      <c r="K254" s="7">
        <v>724.92</v>
      </c>
      <c r="L254" s="7">
        <v>1276.8</v>
      </c>
      <c r="M254" s="7">
        <v>25</v>
      </c>
      <c r="N254" s="7">
        <f t="shared" si="35"/>
        <v>3232.12</v>
      </c>
      <c r="O254" s="7">
        <f t="shared" si="36"/>
        <v>38767.879999999997</v>
      </c>
      <c r="P254" s="2"/>
      <c r="Q254" s="2"/>
      <c r="R254" s="2"/>
    </row>
    <row r="255" spans="1:20" x14ac:dyDescent="0.2">
      <c r="A255" s="5" t="s">
        <v>313</v>
      </c>
      <c r="B255" s="5" t="s">
        <v>19</v>
      </c>
      <c r="C255" s="5" t="s">
        <v>302</v>
      </c>
      <c r="D255" s="5" t="s">
        <v>295</v>
      </c>
      <c r="E255" s="8">
        <v>45505</v>
      </c>
      <c r="F255" s="8">
        <v>45689</v>
      </c>
      <c r="G255" s="7">
        <v>55000</v>
      </c>
      <c r="H255" s="5">
        <v>0</v>
      </c>
      <c r="I255" s="7">
        <v>55000</v>
      </c>
      <c r="J255" s="7">
        <v>1578.5</v>
      </c>
      <c r="K255" s="7">
        <v>2559.6799999999998</v>
      </c>
      <c r="L255" s="7">
        <v>1672</v>
      </c>
      <c r="M255" s="7">
        <v>25</v>
      </c>
      <c r="N255" s="7">
        <f t="shared" si="35"/>
        <v>5835.18</v>
      </c>
      <c r="O255" s="7">
        <f t="shared" si="36"/>
        <v>49164.82</v>
      </c>
      <c r="P255" s="2"/>
      <c r="Q255" s="2"/>
      <c r="R255" s="2"/>
    </row>
    <row r="256" spans="1:20" x14ac:dyDescent="0.2">
      <c r="A256" s="5" t="s">
        <v>314</v>
      </c>
      <c r="B256" s="5" t="s">
        <v>19</v>
      </c>
      <c r="C256" s="5" t="s">
        <v>302</v>
      </c>
      <c r="D256" s="5" t="s">
        <v>296</v>
      </c>
      <c r="E256" s="8">
        <v>45505</v>
      </c>
      <c r="F256" s="8">
        <v>45689</v>
      </c>
      <c r="G256" s="7">
        <v>42000</v>
      </c>
      <c r="H256" s="5">
        <v>0</v>
      </c>
      <c r="I256" s="7">
        <v>42000</v>
      </c>
      <c r="J256" s="7">
        <v>1205.4000000000001</v>
      </c>
      <c r="K256" s="7">
        <v>724.92</v>
      </c>
      <c r="L256" s="7">
        <v>1276.8</v>
      </c>
      <c r="M256" s="7">
        <v>25</v>
      </c>
      <c r="N256" s="7">
        <f t="shared" si="35"/>
        <v>3232.12</v>
      </c>
      <c r="O256" s="7">
        <f t="shared" si="36"/>
        <v>38767.879999999997</v>
      </c>
      <c r="P256" s="2"/>
      <c r="Q256" s="2"/>
      <c r="R256" s="2"/>
    </row>
    <row r="257" spans="1:18" x14ac:dyDescent="0.2">
      <c r="A257" s="5" t="s">
        <v>60</v>
      </c>
      <c r="B257" s="5" t="s">
        <v>19</v>
      </c>
      <c r="C257" s="5" t="s">
        <v>302</v>
      </c>
      <c r="D257" s="5" t="s">
        <v>295</v>
      </c>
      <c r="E257" s="8">
        <v>45627</v>
      </c>
      <c r="F257" s="8">
        <v>45809</v>
      </c>
      <c r="G257" s="7">
        <v>55000</v>
      </c>
      <c r="H257" s="5">
        <v>0</v>
      </c>
      <c r="I257" s="7">
        <v>55000</v>
      </c>
      <c r="J257" s="7">
        <v>1578.5</v>
      </c>
      <c r="K257" s="7">
        <v>2559.6799999999998</v>
      </c>
      <c r="L257" s="7">
        <v>1672</v>
      </c>
      <c r="M257" s="7">
        <v>25</v>
      </c>
      <c r="N257" s="7">
        <f t="shared" si="35"/>
        <v>5835.18</v>
      </c>
      <c r="O257" s="7">
        <f t="shared" si="36"/>
        <v>49164.82</v>
      </c>
      <c r="P257" s="2"/>
      <c r="Q257" s="2"/>
      <c r="R257" s="2"/>
    </row>
    <row r="258" spans="1:18" x14ac:dyDescent="0.2">
      <c r="A258" s="5" t="s">
        <v>61</v>
      </c>
      <c r="B258" s="5" t="s">
        <v>19</v>
      </c>
      <c r="C258" s="5" t="s">
        <v>302</v>
      </c>
      <c r="D258" s="5" t="s">
        <v>295</v>
      </c>
      <c r="E258" s="8">
        <v>45627</v>
      </c>
      <c r="F258" s="8">
        <v>45809</v>
      </c>
      <c r="G258" s="7">
        <v>55000</v>
      </c>
      <c r="H258" s="5">
        <v>0</v>
      </c>
      <c r="I258" s="7">
        <v>55000</v>
      </c>
      <c r="J258" s="7">
        <v>1578.5</v>
      </c>
      <c r="K258" s="7">
        <v>2559.6799999999998</v>
      </c>
      <c r="L258" s="7">
        <v>1672</v>
      </c>
      <c r="M258" s="7">
        <v>25</v>
      </c>
      <c r="N258" s="7">
        <f t="shared" si="35"/>
        <v>5835.18</v>
      </c>
      <c r="O258" s="7">
        <f t="shared" si="36"/>
        <v>49164.82</v>
      </c>
      <c r="P258" s="2"/>
      <c r="Q258" s="2"/>
      <c r="R258" s="2"/>
    </row>
    <row r="259" spans="1:18" x14ac:dyDescent="0.2">
      <c r="A259" s="5" t="s">
        <v>63</v>
      </c>
      <c r="B259" s="5" t="s">
        <v>19</v>
      </c>
      <c r="C259" s="5" t="s">
        <v>302</v>
      </c>
      <c r="D259" s="5" t="s">
        <v>295</v>
      </c>
      <c r="E259" s="8">
        <v>45505</v>
      </c>
      <c r="F259" s="8">
        <v>45689</v>
      </c>
      <c r="G259" s="7">
        <v>55000</v>
      </c>
      <c r="H259" s="5">
        <v>0</v>
      </c>
      <c r="I259" s="7">
        <v>55000</v>
      </c>
      <c r="J259" s="7">
        <v>1578.5</v>
      </c>
      <c r="K259" s="7">
        <v>2559.6799999999998</v>
      </c>
      <c r="L259" s="7">
        <v>1672</v>
      </c>
      <c r="M259" s="7">
        <v>25</v>
      </c>
      <c r="N259" s="7">
        <f t="shared" si="35"/>
        <v>5835.18</v>
      </c>
      <c r="O259" s="7">
        <f t="shared" si="36"/>
        <v>49164.82</v>
      </c>
      <c r="P259" s="2"/>
      <c r="Q259" s="2"/>
      <c r="R259" s="2"/>
    </row>
    <row r="260" spans="1:18" x14ac:dyDescent="0.2">
      <c r="A260" s="5" t="s">
        <v>41</v>
      </c>
      <c r="B260" s="5" t="s">
        <v>19</v>
      </c>
      <c r="C260" s="5" t="s">
        <v>302</v>
      </c>
      <c r="D260" s="5" t="s">
        <v>295</v>
      </c>
      <c r="E260" s="8">
        <v>45566</v>
      </c>
      <c r="F260" s="8">
        <v>45748</v>
      </c>
      <c r="G260" s="7">
        <v>45000</v>
      </c>
      <c r="H260" s="5">
        <v>0</v>
      </c>
      <c r="I260" s="7">
        <v>45000</v>
      </c>
      <c r="J260" s="7">
        <v>1291.5</v>
      </c>
      <c r="K260" s="7">
        <v>1148.33</v>
      </c>
      <c r="L260" s="7">
        <v>1368</v>
      </c>
      <c r="M260" s="7">
        <v>25</v>
      </c>
      <c r="N260" s="7">
        <f t="shared" si="35"/>
        <v>3832.83</v>
      </c>
      <c r="O260" s="7">
        <f t="shared" si="36"/>
        <v>41167.17</v>
      </c>
      <c r="P260" s="2"/>
      <c r="Q260" s="2"/>
      <c r="R260" s="2"/>
    </row>
    <row r="261" spans="1:18" x14ac:dyDescent="0.2">
      <c r="A261" s="5" t="s">
        <v>31</v>
      </c>
      <c r="B261" s="5" t="s">
        <v>19</v>
      </c>
      <c r="C261" s="5" t="s">
        <v>302</v>
      </c>
      <c r="D261" s="5" t="s">
        <v>295</v>
      </c>
      <c r="E261" s="8">
        <v>45536</v>
      </c>
      <c r="F261" s="8">
        <v>45717</v>
      </c>
      <c r="G261" s="7">
        <v>40000</v>
      </c>
      <c r="H261" s="5">
        <v>0</v>
      </c>
      <c r="I261" s="7">
        <v>40000</v>
      </c>
      <c r="J261" s="7">
        <v>1148</v>
      </c>
      <c r="K261" s="7">
        <v>442.65</v>
      </c>
      <c r="L261" s="7">
        <v>1216</v>
      </c>
      <c r="M261" s="7">
        <v>25</v>
      </c>
      <c r="N261" s="7">
        <f t="shared" si="35"/>
        <v>2831.65</v>
      </c>
      <c r="O261" s="7">
        <f t="shared" si="36"/>
        <v>37168.35</v>
      </c>
      <c r="P261" s="2"/>
      <c r="Q261" s="2"/>
      <c r="R261" s="2"/>
    </row>
    <row r="262" spans="1:18" x14ac:dyDescent="0.2">
      <c r="A262" s="5" t="s">
        <v>37</v>
      </c>
      <c r="B262" s="5" t="s">
        <v>19</v>
      </c>
      <c r="C262" s="5" t="s">
        <v>302</v>
      </c>
      <c r="D262" s="5" t="s">
        <v>295</v>
      </c>
      <c r="E262" s="8">
        <v>45536</v>
      </c>
      <c r="F262" s="8">
        <v>45717</v>
      </c>
      <c r="G262" s="7">
        <v>40000</v>
      </c>
      <c r="H262" s="5">
        <v>0</v>
      </c>
      <c r="I262" s="7">
        <v>40000</v>
      </c>
      <c r="J262" s="7">
        <v>1148</v>
      </c>
      <c r="K262" s="7">
        <v>442.65</v>
      </c>
      <c r="L262" s="7">
        <v>1216</v>
      </c>
      <c r="M262" s="7">
        <v>25</v>
      </c>
      <c r="N262" s="7">
        <f t="shared" si="35"/>
        <v>2831.65</v>
      </c>
      <c r="O262" s="7">
        <f t="shared" si="36"/>
        <v>37168.35</v>
      </c>
      <c r="P262" s="2"/>
      <c r="Q262" s="2"/>
      <c r="R262" s="2"/>
    </row>
    <row r="263" spans="1:18" x14ac:dyDescent="0.2">
      <c r="A263" s="5" t="s">
        <v>45</v>
      </c>
      <c r="B263" s="5" t="s">
        <v>19</v>
      </c>
      <c r="C263" s="5" t="s">
        <v>302</v>
      </c>
      <c r="D263" s="5" t="s">
        <v>295</v>
      </c>
      <c r="E263" s="8">
        <v>45597</v>
      </c>
      <c r="F263" s="8">
        <v>45778</v>
      </c>
      <c r="G263" s="7">
        <v>40000</v>
      </c>
      <c r="H263" s="5">
        <v>0</v>
      </c>
      <c r="I263" s="7">
        <v>40000</v>
      </c>
      <c r="J263" s="7">
        <v>1148</v>
      </c>
      <c r="K263" s="7">
        <v>442.65</v>
      </c>
      <c r="L263" s="7">
        <v>1216</v>
      </c>
      <c r="M263" s="7">
        <v>25</v>
      </c>
      <c r="N263" s="7">
        <f t="shared" si="35"/>
        <v>2831.65</v>
      </c>
      <c r="O263" s="7">
        <f t="shared" si="36"/>
        <v>37168.35</v>
      </c>
      <c r="P263" s="2"/>
      <c r="Q263" s="2"/>
      <c r="R263" s="2"/>
    </row>
    <row r="264" spans="1:18" x14ac:dyDescent="0.2">
      <c r="A264" s="5" t="s">
        <v>30</v>
      </c>
      <c r="B264" s="5" t="s">
        <v>19</v>
      </c>
      <c r="C264" s="5" t="s">
        <v>302</v>
      </c>
      <c r="D264" s="5" t="s">
        <v>295</v>
      </c>
      <c r="E264" s="8">
        <v>45505</v>
      </c>
      <c r="F264" s="8">
        <v>45689</v>
      </c>
      <c r="G264" s="7">
        <v>35000</v>
      </c>
      <c r="H264" s="5">
        <v>0</v>
      </c>
      <c r="I264" s="7">
        <v>35000</v>
      </c>
      <c r="J264" s="7">
        <v>1004.5</v>
      </c>
      <c r="K264" s="7">
        <v>0</v>
      </c>
      <c r="L264" s="7">
        <v>1064</v>
      </c>
      <c r="M264" s="7">
        <v>25</v>
      </c>
      <c r="N264" s="7">
        <f t="shared" si="35"/>
        <v>2093.5</v>
      </c>
      <c r="O264" s="7">
        <f t="shared" si="36"/>
        <v>32906.5</v>
      </c>
      <c r="P264" s="2"/>
      <c r="Q264" s="2"/>
      <c r="R264" s="2"/>
    </row>
    <row r="265" spans="1:18" x14ac:dyDescent="0.2">
      <c r="A265" s="5" t="s">
        <v>33</v>
      </c>
      <c r="B265" s="5" t="s">
        <v>34</v>
      </c>
      <c r="C265" s="5" t="s">
        <v>302</v>
      </c>
      <c r="D265" s="5" t="s">
        <v>295</v>
      </c>
      <c r="E265" s="8">
        <v>45536</v>
      </c>
      <c r="F265" s="8">
        <v>45717</v>
      </c>
      <c r="G265" s="7">
        <v>50000</v>
      </c>
      <c r="H265" s="5">
        <v>0</v>
      </c>
      <c r="I265" s="7">
        <v>50000</v>
      </c>
      <c r="J265" s="7">
        <v>1435</v>
      </c>
      <c r="K265" s="7">
        <v>1854</v>
      </c>
      <c r="L265" s="7">
        <v>1520</v>
      </c>
      <c r="M265" s="7">
        <v>25</v>
      </c>
      <c r="N265" s="7">
        <f t="shared" si="35"/>
        <v>4834</v>
      </c>
      <c r="O265" s="7">
        <f t="shared" si="36"/>
        <v>45166</v>
      </c>
      <c r="P265" s="2"/>
      <c r="Q265" s="2"/>
      <c r="R265" s="2"/>
    </row>
    <row r="266" spans="1:18" x14ac:dyDescent="0.2">
      <c r="A266" s="5" t="s">
        <v>20</v>
      </c>
      <c r="B266" s="5" t="s">
        <v>21</v>
      </c>
      <c r="C266" s="5" t="s">
        <v>302</v>
      </c>
      <c r="D266" s="5" t="s">
        <v>296</v>
      </c>
      <c r="E266" s="8">
        <v>45505</v>
      </c>
      <c r="F266" s="8">
        <v>45689</v>
      </c>
      <c r="G266" s="7">
        <v>40000</v>
      </c>
      <c r="H266" s="5">
        <v>0</v>
      </c>
      <c r="I266" s="7">
        <v>40000</v>
      </c>
      <c r="J266" s="7">
        <v>1148</v>
      </c>
      <c r="K266" s="7">
        <v>0</v>
      </c>
      <c r="L266" s="7">
        <v>1216</v>
      </c>
      <c r="M266" s="7">
        <f>22826.35-3.28</f>
        <v>22823.07</v>
      </c>
      <c r="N266" s="7">
        <f t="shared" si="35"/>
        <v>25187.07</v>
      </c>
      <c r="O266" s="7">
        <f t="shared" si="36"/>
        <v>14812.93</v>
      </c>
      <c r="P266" s="2"/>
      <c r="Q266" s="2"/>
      <c r="R266" s="2"/>
    </row>
    <row r="267" spans="1:18" ht="12.75" thickBot="1" x14ac:dyDescent="0.25">
      <c r="A267" s="5" t="s">
        <v>13</v>
      </c>
      <c r="B267" s="5">
        <v>46</v>
      </c>
      <c r="G267" s="9">
        <f t="shared" ref="G267:O267" si="37">SUM(G221:G266)</f>
        <v>2853577.9699999997</v>
      </c>
      <c r="H267" s="9">
        <f t="shared" si="37"/>
        <v>0</v>
      </c>
      <c r="I267" s="9">
        <f t="shared" si="37"/>
        <v>2853577.9699999997</v>
      </c>
      <c r="J267" s="9">
        <f t="shared" si="37"/>
        <v>81897.689999999973</v>
      </c>
      <c r="K267" s="9">
        <f t="shared" si="37"/>
        <v>185838.65999999986</v>
      </c>
      <c r="L267" s="9">
        <f t="shared" si="37"/>
        <v>86748.770000000019</v>
      </c>
      <c r="M267" s="9">
        <f t="shared" si="37"/>
        <v>171141.25000000003</v>
      </c>
      <c r="N267" s="9">
        <f t="shared" si="37"/>
        <v>525626.36999999988</v>
      </c>
      <c r="O267" s="9">
        <f t="shared" si="37"/>
        <v>2327951.600000001</v>
      </c>
      <c r="P267" s="2"/>
      <c r="Q267" s="2"/>
      <c r="R267" s="2"/>
    </row>
    <row r="268" spans="1:18" x14ac:dyDescent="0.2">
      <c r="P268" s="2"/>
      <c r="Q268" s="2"/>
      <c r="R268" s="2"/>
    </row>
    <row r="269" spans="1:18" x14ac:dyDescent="0.2">
      <c r="P269" s="2"/>
      <c r="Q269" s="2"/>
      <c r="R269" s="2"/>
    </row>
    <row r="270" spans="1:18" x14ac:dyDescent="0.2">
      <c r="A270" s="19" t="s">
        <v>65</v>
      </c>
      <c r="B270" s="17"/>
      <c r="C270" s="17"/>
      <c r="D270" s="17"/>
      <c r="E270" s="17"/>
      <c r="F270" s="17"/>
      <c r="G270" s="17"/>
      <c r="H270" s="17"/>
      <c r="I270" s="17"/>
      <c r="J270" s="18"/>
      <c r="K270" s="18"/>
      <c r="L270" s="18"/>
      <c r="M270" s="18"/>
      <c r="N270" s="17"/>
      <c r="O270" s="17"/>
      <c r="P270" s="2"/>
      <c r="Q270" s="2"/>
      <c r="R270" s="2"/>
    </row>
    <row r="271" spans="1:18" x14ac:dyDescent="0.2">
      <c r="A271" s="15" t="s">
        <v>297</v>
      </c>
      <c r="B271" s="15" t="s">
        <v>298</v>
      </c>
      <c r="C271" s="15" t="s">
        <v>299</v>
      </c>
      <c r="D271" s="15" t="s">
        <v>300</v>
      </c>
      <c r="E271" s="15" t="s">
        <v>303</v>
      </c>
      <c r="F271" s="15" t="s">
        <v>301</v>
      </c>
      <c r="G271" s="16" t="s">
        <v>310</v>
      </c>
      <c r="H271" s="16" t="s">
        <v>304</v>
      </c>
      <c r="I271" s="16" t="s">
        <v>305</v>
      </c>
      <c r="J271" s="16" t="s">
        <v>0</v>
      </c>
      <c r="K271" s="16" t="s">
        <v>1</v>
      </c>
      <c r="L271" s="16" t="s">
        <v>2</v>
      </c>
      <c r="M271" s="16" t="s">
        <v>306</v>
      </c>
      <c r="N271" s="16" t="s">
        <v>307</v>
      </c>
      <c r="O271" s="16" t="s">
        <v>308</v>
      </c>
      <c r="P271" s="2"/>
      <c r="Q271" s="2"/>
      <c r="R271" s="2"/>
    </row>
    <row r="272" spans="1:18" x14ac:dyDescent="0.2">
      <c r="A272" s="5" t="s">
        <v>66</v>
      </c>
      <c r="B272" s="5" t="s">
        <v>36</v>
      </c>
      <c r="C272" s="5" t="s">
        <v>302</v>
      </c>
      <c r="D272" s="5" t="s">
        <v>295</v>
      </c>
      <c r="E272" s="8">
        <v>45597</v>
      </c>
      <c r="F272" s="8">
        <v>45778</v>
      </c>
      <c r="G272" s="7">
        <v>70000</v>
      </c>
      <c r="H272" s="5">
        <v>0</v>
      </c>
      <c r="I272" s="7">
        <v>70000</v>
      </c>
      <c r="J272" s="7">
        <v>2009</v>
      </c>
      <c r="K272" s="7">
        <v>5368.48</v>
      </c>
      <c r="L272" s="7">
        <v>2128</v>
      </c>
      <c r="M272" s="7">
        <v>25</v>
      </c>
      <c r="N272" s="7">
        <f>+J272+K272+L272+M272</f>
        <v>9530.48</v>
      </c>
      <c r="O272" s="7">
        <f>+G272-N272</f>
        <v>60469.520000000004</v>
      </c>
      <c r="P272" s="2"/>
      <c r="Q272" s="2"/>
      <c r="R272" s="2"/>
    </row>
    <row r="273" spans="1:18" ht="12.75" thickBot="1" x14ac:dyDescent="0.25">
      <c r="A273" s="5" t="s">
        <v>13</v>
      </c>
      <c r="B273" s="5">
        <v>1</v>
      </c>
      <c r="G273" s="9">
        <f t="shared" ref="G273:O273" si="38">SUM(G272)</f>
        <v>70000</v>
      </c>
      <c r="H273" s="9">
        <f t="shared" si="38"/>
        <v>0</v>
      </c>
      <c r="I273" s="9">
        <f t="shared" si="38"/>
        <v>70000</v>
      </c>
      <c r="J273" s="9">
        <f t="shared" si="38"/>
        <v>2009</v>
      </c>
      <c r="K273" s="9">
        <f t="shared" si="38"/>
        <v>5368.48</v>
      </c>
      <c r="L273" s="9">
        <f t="shared" si="38"/>
        <v>2128</v>
      </c>
      <c r="M273" s="9">
        <f t="shared" si="38"/>
        <v>25</v>
      </c>
      <c r="N273" s="9">
        <f t="shared" si="38"/>
        <v>9530.48</v>
      </c>
      <c r="O273" s="9">
        <f t="shared" si="38"/>
        <v>60469.520000000004</v>
      </c>
      <c r="P273" s="2"/>
      <c r="Q273" s="2"/>
      <c r="R273" s="2"/>
    </row>
    <row r="274" spans="1:18" x14ac:dyDescent="0.2">
      <c r="P274" s="2"/>
      <c r="Q274" s="2"/>
      <c r="R274" s="2"/>
    </row>
    <row r="275" spans="1:18" x14ac:dyDescent="0.2">
      <c r="A275" s="19" t="s">
        <v>67</v>
      </c>
      <c r="B275" s="17"/>
      <c r="C275" s="17"/>
      <c r="D275" s="17"/>
      <c r="E275" s="17"/>
      <c r="F275" s="17"/>
      <c r="G275" s="17"/>
      <c r="H275" s="17"/>
      <c r="I275" s="17"/>
      <c r="J275" s="18"/>
      <c r="K275" s="18"/>
      <c r="L275" s="18"/>
      <c r="M275" s="18"/>
      <c r="N275" s="17"/>
      <c r="O275" s="17"/>
      <c r="P275" s="2"/>
      <c r="Q275" s="2"/>
      <c r="R275" s="2"/>
    </row>
    <row r="276" spans="1:18" x14ac:dyDescent="0.2">
      <c r="A276" s="15" t="s">
        <v>297</v>
      </c>
      <c r="B276" s="15" t="s">
        <v>298</v>
      </c>
      <c r="C276" s="15" t="s">
        <v>299</v>
      </c>
      <c r="D276" s="15" t="s">
        <v>300</v>
      </c>
      <c r="E276" s="15" t="s">
        <v>303</v>
      </c>
      <c r="F276" s="15" t="s">
        <v>301</v>
      </c>
      <c r="G276" s="16" t="s">
        <v>310</v>
      </c>
      <c r="H276" s="16" t="s">
        <v>304</v>
      </c>
      <c r="I276" s="16" t="s">
        <v>305</v>
      </c>
      <c r="J276" s="16" t="s">
        <v>0</v>
      </c>
      <c r="K276" s="16" t="s">
        <v>1</v>
      </c>
      <c r="L276" s="16" t="s">
        <v>2</v>
      </c>
      <c r="M276" s="16" t="s">
        <v>306</v>
      </c>
      <c r="N276" s="16" t="s">
        <v>307</v>
      </c>
      <c r="O276" s="16" t="s">
        <v>308</v>
      </c>
      <c r="P276" s="2"/>
      <c r="Q276" s="2"/>
      <c r="R276" s="2"/>
    </row>
    <row r="277" spans="1:18" x14ac:dyDescent="0.2">
      <c r="A277" s="5" t="s">
        <v>326</v>
      </c>
      <c r="B277" s="5" t="s">
        <v>7</v>
      </c>
      <c r="C277" s="5" t="s">
        <v>302</v>
      </c>
      <c r="D277" s="5" t="s">
        <v>296</v>
      </c>
      <c r="E277" s="8">
        <v>45597</v>
      </c>
      <c r="F277" s="8">
        <v>45778</v>
      </c>
      <c r="G277" s="7">
        <v>50000</v>
      </c>
      <c r="H277" s="7">
        <v>0</v>
      </c>
      <c r="I277" s="7">
        <f>+G277</f>
        <v>50000</v>
      </c>
      <c r="J277" s="7">
        <v>1435</v>
      </c>
      <c r="K277" s="7">
        <v>1854</v>
      </c>
      <c r="L277" s="7">
        <v>1520</v>
      </c>
      <c r="M277" s="7">
        <f>25+1280.98</f>
        <v>1305.98</v>
      </c>
      <c r="N277" s="7">
        <f>+J277+K277+L277+M277</f>
        <v>6114.98</v>
      </c>
      <c r="O277" s="7">
        <f>+G277-N277</f>
        <v>43885.020000000004</v>
      </c>
      <c r="P277" s="2"/>
      <c r="Q277" s="2"/>
      <c r="R277" s="2"/>
    </row>
    <row r="278" spans="1:18" x14ac:dyDescent="0.2">
      <c r="A278" s="5" t="s">
        <v>68</v>
      </c>
      <c r="B278" s="5" t="s">
        <v>36</v>
      </c>
      <c r="C278" s="5" t="s">
        <v>302</v>
      </c>
      <c r="D278" s="5" t="s">
        <v>295</v>
      </c>
      <c r="E278" s="8">
        <v>45474</v>
      </c>
      <c r="F278" s="8">
        <v>45658</v>
      </c>
      <c r="G278" s="7">
        <v>70000</v>
      </c>
      <c r="H278" s="5">
        <v>0</v>
      </c>
      <c r="I278" s="7">
        <v>70000</v>
      </c>
      <c r="J278" s="7">
        <v>2009</v>
      </c>
      <c r="K278" s="7">
        <v>5368.48</v>
      </c>
      <c r="L278" s="7">
        <v>2128</v>
      </c>
      <c r="M278" s="7">
        <v>25</v>
      </c>
      <c r="N278" s="7">
        <f>+J278+K278+L278+M278</f>
        <v>9530.48</v>
      </c>
      <c r="O278" s="7">
        <f>+G278-N278</f>
        <v>60469.520000000004</v>
      </c>
      <c r="P278" s="2"/>
      <c r="Q278" s="2"/>
      <c r="R278" s="2"/>
    </row>
    <row r="279" spans="1:18" ht="12.75" thickBot="1" x14ac:dyDescent="0.25">
      <c r="A279" s="5" t="s">
        <v>13</v>
      </c>
      <c r="B279" s="5">
        <v>2</v>
      </c>
      <c r="G279" s="9">
        <f>SUM(G277:G278)</f>
        <v>120000</v>
      </c>
      <c r="H279" s="9">
        <f t="shared" ref="H279:O279" si="39">SUM(H277:H278)</f>
        <v>0</v>
      </c>
      <c r="I279" s="9">
        <f t="shared" si="39"/>
        <v>120000</v>
      </c>
      <c r="J279" s="9">
        <f t="shared" si="39"/>
        <v>3444</v>
      </c>
      <c r="K279" s="9">
        <f t="shared" si="39"/>
        <v>7222.48</v>
      </c>
      <c r="L279" s="9">
        <f t="shared" si="39"/>
        <v>3648</v>
      </c>
      <c r="M279" s="9">
        <f t="shared" si="39"/>
        <v>1330.98</v>
      </c>
      <c r="N279" s="9">
        <f>SUM(N277:N278)</f>
        <v>15645.46</v>
      </c>
      <c r="O279" s="9">
        <f t="shared" si="39"/>
        <v>104354.54000000001</v>
      </c>
      <c r="P279" s="2"/>
      <c r="Q279" s="2"/>
      <c r="R279" s="2"/>
    </row>
    <row r="280" spans="1:18" x14ac:dyDescent="0.2">
      <c r="P280" s="2"/>
      <c r="Q280" s="2"/>
      <c r="R280" s="2"/>
    </row>
    <row r="281" spans="1:18" x14ac:dyDescent="0.2">
      <c r="A281" s="19" t="s">
        <v>69</v>
      </c>
      <c r="B281" s="17"/>
      <c r="C281" s="17"/>
      <c r="D281" s="17"/>
      <c r="E281" s="17"/>
      <c r="F281" s="17"/>
      <c r="G281" s="17"/>
      <c r="H281" s="17"/>
      <c r="I281" s="17"/>
      <c r="J281" s="18"/>
      <c r="K281" s="18"/>
      <c r="L281" s="18"/>
      <c r="M281" s="18"/>
      <c r="N281" s="17"/>
      <c r="O281" s="17"/>
      <c r="P281" s="2"/>
      <c r="Q281" s="2"/>
      <c r="R281" s="2"/>
    </row>
    <row r="282" spans="1:18" x14ac:dyDescent="0.2">
      <c r="A282" s="15" t="s">
        <v>297</v>
      </c>
      <c r="B282" s="15" t="s">
        <v>298</v>
      </c>
      <c r="C282" s="15" t="s">
        <v>299</v>
      </c>
      <c r="D282" s="15" t="s">
        <v>300</v>
      </c>
      <c r="E282" s="15" t="s">
        <v>303</v>
      </c>
      <c r="F282" s="15" t="s">
        <v>301</v>
      </c>
      <c r="G282" s="16" t="s">
        <v>310</v>
      </c>
      <c r="H282" s="16" t="s">
        <v>304</v>
      </c>
      <c r="I282" s="16" t="s">
        <v>305</v>
      </c>
      <c r="J282" s="16" t="s">
        <v>0</v>
      </c>
      <c r="K282" s="16" t="s">
        <v>1</v>
      </c>
      <c r="L282" s="16" t="s">
        <v>2</v>
      </c>
      <c r="M282" s="16" t="s">
        <v>306</v>
      </c>
      <c r="N282" s="16" t="s">
        <v>307</v>
      </c>
      <c r="O282" s="16" t="s">
        <v>308</v>
      </c>
      <c r="P282" s="2"/>
      <c r="Q282" s="2"/>
      <c r="R282" s="2"/>
    </row>
    <row r="283" spans="1:18" x14ac:dyDescent="0.2">
      <c r="A283" s="5" t="s">
        <v>72</v>
      </c>
      <c r="B283" s="5" t="s">
        <v>73</v>
      </c>
      <c r="C283" s="5" t="s">
        <v>302</v>
      </c>
      <c r="D283" s="5" t="s">
        <v>295</v>
      </c>
      <c r="E283" s="8">
        <v>45536</v>
      </c>
      <c r="F283" s="8">
        <v>45717</v>
      </c>
      <c r="G283" s="7">
        <v>105000</v>
      </c>
      <c r="H283" s="5">
        <v>0</v>
      </c>
      <c r="I283" s="7">
        <v>105000</v>
      </c>
      <c r="J283" s="7">
        <v>3013.5</v>
      </c>
      <c r="K283" s="7">
        <v>12852.63</v>
      </c>
      <c r="L283" s="7">
        <v>3192</v>
      </c>
      <c r="M283" s="7">
        <v>1740.46</v>
      </c>
      <c r="N283" s="7">
        <f t="shared" ref="N283:N288" si="40">+J283+K283+L283+M283</f>
        <v>20798.589999999997</v>
      </c>
      <c r="O283" s="7">
        <f t="shared" ref="O283:O288" si="41">+G283-N283</f>
        <v>84201.41</v>
      </c>
      <c r="P283" s="2"/>
      <c r="Q283" s="2"/>
      <c r="R283" s="2"/>
    </row>
    <row r="284" spans="1:18" x14ac:dyDescent="0.2">
      <c r="A284" s="5" t="s">
        <v>74</v>
      </c>
      <c r="B284" s="5" t="s">
        <v>36</v>
      </c>
      <c r="C284" s="5" t="s">
        <v>302</v>
      </c>
      <c r="D284" s="5" t="s">
        <v>296</v>
      </c>
      <c r="E284" s="8">
        <v>45536</v>
      </c>
      <c r="F284" s="8">
        <v>45717</v>
      </c>
      <c r="G284" s="7">
        <v>60000</v>
      </c>
      <c r="H284" s="5">
        <v>0</v>
      </c>
      <c r="I284" s="7">
        <v>60000</v>
      </c>
      <c r="J284" s="7">
        <v>1722</v>
      </c>
      <c r="K284" s="7">
        <v>3486.68</v>
      </c>
      <c r="L284" s="7">
        <v>1824</v>
      </c>
      <c r="M284" s="7">
        <v>25</v>
      </c>
      <c r="N284" s="7">
        <f t="shared" si="40"/>
        <v>7057.68</v>
      </c>
      <c r="O284" s="7">
        <f t="shared" si="41"/>
        <v>52942.32</v>
      </c>
      <c r="P284" s="2"/>
      <c r="Q284" s="2"/>
      <c r="R284" s="2"/>
    </row>
    <row r="285" spans="1:18" x14ac:dyDescent="0.2">
      <c r="A285" s="5" t="s">
        <v>70</v>
      </c>
      <c r="B285" s="5" t="s">
        <v>71</v>
      </c>
      <c r="C285" s="5" t="s">
        <v>302</v>
      </c>
      <c r="D285" s="5" t="s">
        <v>296</v>
      </c>
      <c r="E285" s="8">
        <v>45597</v>
      </c>
      <c r="F285" s="8">
        <v>45778</v>
      </c>
      <c r="G285" s="7">
        <v>76000</v>
      </c>
      <c r="H285" s="5">
        <v>0</v>
      </c>
      <c r="I285" s="7">
        <v>76000</v>
      </c>
      <c r="J285" s="7">
        <v>2181.1999999999998</v>
      </c>
      <c r="K285" s="7">
        <v>5811.37</v>
      </c>
      <c r="L285" s="7">
        <v>2310.4</v>
      </c>
      <c r="M285" s="7">
        <v>3455.92</v>
      </c>
      <c r="N285" s="7">
        <f t="shared" si="40"/>
        <v>13758.89</v>
      </c>
      <c r="O285" s="7">
        <f t="shared" si="41"/>
        <v>62241.11</v>
      </c>
      <c r="P285" s="2"/>
      <c r="Q285" s="2"/>
      <c r="R285" s="2"/>
    </row>
    <row r="286" spans="1:18" x14ac:dyDescent="0.2">
      <c r="A286" s="5" t="s">
        <v>75</v>
      </c>
      <c r="B286" s="5" t="s">
        <v>71</v>
      </c>
      <c r="C286" s="5" t="s">
        <v>302</v>
      </c>
      <c r="D286" s="5" t="s">
        <v>296</v>
      </c>
      <c r="E286" s="8">
        <v>45505</v>
      </c>
      <c r="F286" s="8">
        <v>45689</v>
      </c>
      <c r="G286" s="7">
        <v>60000</v>
      </c>
      <c r="H286" s="5">
        <v>0</v>
      </c>
      <c r="I286" s="7">
        <v>60000</v>
      </c>
      <c r="J286" s="7">
        <v>1722</v>
      </c>
      <c r="K286" s="7">
        <v>3143.58</v>
      </c>
      <c r="L286" s="7">
        <v>1824</v>
      </c>
      <c r="M286" s="7">
        <v>1740.46</v>
      </c>
      <c r="N286" s="7">
        <f t="shared" si="40"/>
        <v>8430.0400000000009</v>
      </c>
      <c r="O286" s="7">
        <f t="shared" si="41"/>
        <v>51569.96</v>
      </c>
      <c r="P286" s="2"/>
      <c r="Q286" s="2"/>
      <c r="R286" s="2"/>
    </row>
    <row r="287" spans="1:18" x14ac:dyDescent="0.2">
      <c r="A287" s="5" t="s">
        <v>76</v>
      </c>
      <c r="B287" s="5" t="s">
        <v>19</v>
      </c>
      <c r="C287" s="5" t="s">
        <v>302</v>
      </c>
      <c r="D287" s="5" t="s">
        <v>295</v>
      </c>
      <c r="E287" s="8">
        <v>45597</v>
      </c>
      <c r="F287" s="8">
        <v>45778</v>
      </c>
      <c r="G287" s="7">
        <v>55000</v>
      </c>
      <c r="H287" s="5">
        <v>0</v>
      </c>
      <c r="I287" s="7">
        <v>55000</v>
      </c>
      <c r="J287" s="7">
        <v>1578.5</v>
      </c>
      <c r="K287" s="7">
        <v>2559.6799999999998</v>
      </c>
      <c r="L287" s="7">
        <v>1672</v>
      </c>
      <c r="M287" s="7">
        <v>25</v>
      </c>
      <c r="N287" s="7">
        <f t="shared" si="40"/>
        <v>5835.18</v>
      </c>
      <c r="O287" s="7">
        <f t="shared" si="41"/>
        <v>49164.82</v>
      </c>
      <c r="P287" s="2"/>
      <c r="Q287" s="2"/>
      <c r="R287" s="2"/>
    </row>
    <row r="288" spans="1:18" x14ac:dyDescent="0.2">
      <c r="A288" s="5" t="s">
        <v>77</v>
      </c>
      <c r="B288" s="5" t="s">
        <v>9</v>
      </c>
      <c r="C288" s="5" t="s">
        <v>302</v>
      </c>
      <c r="D288" s="5" t="s">
        <v>295</v>
      </c>
      <c r="E288" s="8">
        <v>45597</v>
      </c>
      <c r="F288" s="8">
        <v>45778</v>
      </c>
      <c r="G288" s="7">
        <v>50000</v>
      </c>
      <c r="H288" s="5">
        <v>0</v>
      </c>
      <c r="I288" s="7">
        <v>50000</v>
      </c>
      <c r="J288" s="7">
        <v>1435</v>
      </c>
      <c r="K288" s="7">
        <v>1854</v>
      </c>
      <c r="L288" s="7">
        <v>1520</v>
      </c>
      <c r="M288" s="7">
        <v>25</v>
      </c>
      <c r="N288" s="7">
        <f t="shared" si="40"/>
        <v>4834</v>
      </c>
      <c r="O288" s="7">
        <f t="shared" si="41"/>
        <v>45166</v>
      </c>
      <c r="P288" s="2"/>
      <c r="Q288" s="2"/>
      <c r="R288" s="2"/>
    </row>
    <row r="289" spans="1:18" ht="12.75" thickBot="1" x14ac:dyDescent="0.25">
      <c r="A289" s="5" t="s">
        <v>13</v>
      </c>
      <c r="B289" s="5">
        <v>6</v>
      </c>
      <c r="G289" s="9">
        <f t="shared" ref="G289:O289" si="42">SUM(G283:G288)</f>
        <v>406000</v>
      </c>
      <c r="H289" s="9">
        <f t="shared" si="42"/>
        <v>0</v>
      </c>
      <c r="I289" s="9">
        <f t="shared" si="42"/>
        <v>406000</v>
      </c>
      <c r="J289" s="9">
        <f t="shared" si="42"/>
        <v>11652.2</v>
      </c>
      <c r="K289" s="9">
        <f t="shared" si="42"/>
        <v>29707.940000000002</v>
      </c>
      <c r="L289" s="9">
        <f t="shared" si="42"/>
        <v>12342.4</v>
      </c>
      <c r="M289" s="9">
        <f t="shared" si="42"/>
        <v>7011.84</v>
      </c>
      <c r="N289" s="9">
        <f t="shared" si="42"/>
        <v>60714.38</v>
      </c>
      <c r="O289" s="9">
        <f t="shared" si="42"/>
        <v>345285.62</v>
      </c>
      <c r="P289" s="2"/>
      <c r="Q289" s="2"/>
      <c r="R289" s="2"/>
    </row>
    <row r="290" spans="1:18" x14ac:dyDescent="0.2">
      <c r="P290" s="2"/>
      <c r="Q290" s="2"/>
      <c r="R290" s="2"/>
    </row>
    <row r="291" spans="1:18" x14ac:dyDescent="0.2">
      <c r="A291" s="19" t="s">
        <v>315</v>
      </c>
      <c r="B291" s="17"/>
      <c r="C291" s="17"/>
      <c r="D291" s="17"/>
      <c r="E291" s="17"/>
      <c r="F291" s="17"/>
      <c r="G291" s="17"/>
      <c r="H291" s="17"/>
      <c r="I291" s="17"/>
      <c r="J291" s="18"/>
      <c r="K291" s="18"/>
      <c r="L291" s="18"/>
      <c r="M291" s="18"/>
      <c r="N291" s="17"/>
      <c r="O291" s="17"/>
      <c r="P291" s="2"/>
      <c r="Q291" s="2"/>
      <c r="R291" s="2"/>
    </row>
    <row r="292" spans="1:18" x14ac:dyDescent="0.2">
      <c r="A292" s="15" t="s">
        <v>297</v>
      </c>
      <c r="B292" s="15" t="s">
        <v>298</v>
      </c>
      <c r="C292" s="15" t="s">
        <v>299</v>
      </c>
      <c r="D292" s="15" t="s">
        <v>300</v>
      </c>
      <c r="E292" s="15" t="s">
        <v>303</v>
      </c>
      <c r="F292" s="15" t="s">
        <v>301</v>
      </c>
      <c r="G292" s="16" t="s">
        <v>310</v>
      </c>
      <c r="H292" s="16" t="s">
        <v>304</v>
      </c>
      <c r="I292" s="16" t="s">
        <v>305</v>
      </c>
      <c r="J292" s="16" t="s">
        <v>0</v>
      </c>
      <c r="K292" s="16" t="s">
        <v>1</v>
      </c>
      <c r="L292" s="16" t="s">
        <v>2</v>
      </c>
      <c r="M292" s="16" t="s">
        <v>306</v>
      </c>
      <c r="N292" s="16" t="s">
        <v>307</v>
      </c>
      <c r="O292" s="16" t="s">
        <v>308</v>
      </c>
      <c r="P292" s="2"/>
      <c r="Q292" s="2"/>
      <c r="R292" s="2"/>
    </row>
    <row r="293" spans="1:18" s="3" customFormat="1" x14ac:dyDescent="0.2">
      <c r="A293" s="5" t="s">
        <v>325</v>
      </c>
      <c r="B293" s="5" t="s">
        <v>9</v>
      </c>
      <c r="C293" s="5" t="s">
        <v>302</v>
      </c>
      <c r="D293" s="5" t="s">
        <v>296</v>
      </c>
      <c r="E293" s="8">
        <v>45597</v>
      </c>
      <c r="F293" s="8">
        <v>45778</v>
      </c>
      <c r="G293" s="7">
        <v>51577.97</v>
      </c>
      <c r="H293" s="5">
        <v>0</v>
      </c>
      <c r="I293" s="7">
        <f>+G293</f>
        <v>51577.97</v>
      </c>
      <c r="J293" s="13">
        <v>1480.29</v>
      </c>
      <c r="K293" s="7">
        <v>2076.71</v>
      </c>
      <c r="L293" s="7">
        <v>1567.97</v>
      </c>
      <c r="M293" s="7">
        <f>25+6612.31+1148+962.52+10617+6843</f>
        <v>26207.83</v>
      </c>
      <c r="N293" s="7">
        <f>+J293+K293+L293+M293</f>
        <v>31332.800000000003</v>
      </c>
      <c r="O293" s="7">
        <f>+I293-N293</f>
        <v>20245.169999999998</v>
      </c>
      <c r="P293" s="2"/>
      <c r="Q293" s="2"/>
      <c r="R293" s="2"/>
    </row>
    <row r="294" spans="1:18" x14ac:dyDescent="0.2">
      <c r="A294" s="5" t="s">
        <v>316</v>
      </c>
      <c r="B294" s="5" t="s">
        <v>19</v>
      </c>
      <c r="C294" s="5" t="s">
        <v>302</v>
      </c>
      <c r="D294" s="5" t="s">
        <v>295</v>
      </c>
      <c r="E294" s="8"/>
      <c r="F294" s="8"/>
      <c r="G294" s="7">
        <v>55000</v>
      </c>
      <c r="H294" s="5">
        <v>0</v>
      </c>
      <c r="I294" s="7">
        <f>+G294</f>
        <v>55000</v>
      </c>
      <c r="J294" s="7">
        <v>1578.5</v>
      </c>
      <c r="K294" s="7">
        <v>2559.6799999999998</v>
      </c>
      <c r="L294" s="7">
        <v>1672</v>
      </c>
      <c r="M294" s="7">
        <v>2025</v>
      </c>
      <c r="N294" s="7">
        <f>+J294+K294+L294+M294</f>
        <v>7835.18</v>
      </c>
      <c r="O294" s="7">
        <f>+I294-N294</f>
        <v>47164.82</v>
      </c>
      <c r="P294" s="2"/>
      <c r="Q294" s="2"/>
      <c r="R294" s="2"/>
    </row>
    <row r="295" spans="1:18" ht="12.75" thickBot="1" x14ac:dyDescent="0.25">
      <c r="A295" s="5" t="s">
        <v>13</v>
      </c>
      <c r="B295" s="5">
        <v>2</v>
      </c>
      <c r="G295" s="9">
        <f>SUM(G293:G294)</f>
        <v>106577.97</v>
      </c>
      <c r="H295" s="9">
        <f t="shared" ref="H295:O295" si="43">SUM(H293:H294)</f>
        <v>0</v>
      </c>
      <c r="I295" s="9">
        <f t="shared" si="43"/>
        <v>106577.97</v>
      </c>
      <c r="J295" s="9">
        <f t="shared" si="43"/>
        <v>3058.79</v>
      </c>
      <c r="K295" s="9">
        <f t="shared" si="43"/>
        <v>4636.3899999999994</v>
      </c>
      <c r="L295" s="9">
        <f t="shared" si="43"/>
        <v>3239.9700000000003</v>
      </c>
      <c r="M295" s="9">
        <f t="shared" si="43"/>
        <v>28232.83</v>
      </c>
      <c r="N295" s="9">
        <f>SUM(N293:N294)</f>
        <v>39167.980000000003</v>
      </c>
      <c r="O295" s="9">
        <f t="shared" si="43"/>
        <v>67409.989999999991</v>
      </c>
      <c r="P295" s="2"/>
      <c r="Q295" s="2"/>
      <c r="R295" s="2"/>
    </row>
    <row r="296" spans="1:18" x14ac:dyDescent="0.2">
      <c r="P296" s="2"/>
      <c r="Q296" s="2"/>
      <c r="R296" s="2"/>
    </row>
    <row r="297" spans="1:18" x14ac:dyDescent="0.2">
      <c r="A297" s="19" t="s">
        <v>78</v>
      </c>
      <c r="B297" s="17"/>
      <c r="C297" s="17"/>
      <c r="D297" s="17"/>
      <c r="E297" s="17"/>
      <c r="F297" s="17"/>
      <c r="G297" s="17"/>
      <c r="H297" s="17"/>
      <c r="I297" s="17"/>
      <c r="J297" s="18"/>
      <c r="K297" s="18"/>
      <c r="L297" s="18"/>
      <c r="M297" s="18"/>
      <c r="N297" s="17"/>
      <c r="O297" s="17"/>
      <c r="P297" s="2"/>
      <c r="Q297" s="2"/>
      <c r="R297" s="2"/>
    </row>
    <row r="298" spans="1:18" x14ac:dyDescent="0.2">
      <c r="A298" s="15" t="s">
        <v>297</v>
      </c>
      <c r="B298" s="15" t="s">
        <v>298</v>
      </c>
      <c r="C298" s="15" t="s">
        <v>299</v>
      </c>
      <c r="D298" s="15" t="s">
        <v>300</v>
      </c>
      <c r="E298" s="15" t="s">
        <v>303</v>
      </c>
      <c r="F298" s="15" t="s">
        <v>301</v>
      </c>
      <c r="G298" s="16" t="s">
        <v>310</v>
      </c>
      <c r="H298" s="16" t="s">
        <v>304</v>
      </c>
      <c r="I298" s="16" t="s">
        <v>305</v>
      </c>
      <c r="J298" s="16" t="s">
        <v>0</v>
      </c>
      <c r="K298" s="16" t="s">
        <v>1</v>
      </c>
      <c r="L298" s="16" t="s">
        <v>2</v>
      </c>
      <c r="M298" s="16" t="s">
        <v>306</v>
      </c>
      <c r="N298" s="16" t="s">
        <v>307</v>
      </c>
      <c r="O298" s="16" t="s">
        <v>308</v>
      </c>
      <c r="P298" s="2"/>
      <c r="Q298" s="2"/>
      <c r="R298" s="2"/>
    </row>
    <row r="299" spans="1:18" x14ac:dyDescent="0.2">
      <c r="A299" s="5" t="s">
        <v>79</v>
      </c>
      <c r="B299" s="5" t="s">
        <v>7</v>
      </c>
      <c r="C299" s="5" t="s">
        <v>302</v>
      </c>
      <c r="D299" s="5" t="s">
        <v>296</v>
      </c>
      <c r="E299" s="8">
        <v>45566</v>
      </c>
      <c r="F299" s="8">
        <v>45748</v>
      </c>
      <c r="G299" s="7">
        <v>50000</v>
      </c>
      <c r="H299" s="5">
        <v>0</v>
      </c>
      <c r="I299" s="7">
        <v>50000</v>
      </c>
      <c r="J299" s="7">
        <v>1435</v>
      </c>
      <c r="K299" s="7">
        <v>1854</v>
      </c>
      <c r="L299" s="7">
        <v>1520</v>
      </c>
      <c r="M299" s="7">
        <v>25</v>
      </c>
      <c r="N299" s="7">
        <f>+J299+K299+L299+M299</f>
        <v>4834</v>
      </c>
      <c r="O299" s="7">
        <f>+I299-N299</f>
        <v>45166</v>
      </c>
      <c r="P299" s="2"/>
      <c r="Q299" s="2"/>
      <c r="R299" s="2"/>
    </row>
    <row r="300" spans="1:18" ht="12.75" thickBot="1" x14ac:dyDescent="0.25">
      <c r="A300" s="5" t="s">
        <v>13</v>
      </c>
      <c r="B300" s="5">
        <v>1</v>
      </c>
      <c r="G300" s="9">
        <f t="shared" ref="G300:O300" si="44">SUM(G299)</f>
        <v>50000</v>
      </c>
      <c r="H300" s="9">
        <f t="shared" si="44"/>
        <v>0</v>
      </c>
      <c r="I300" s="9">
        <f t="shared" si="44"/>
        <v>50000</v>
      </c>
      <c r="J300" s="9">
        <f t="shared" si="44"/>
        <v>1435</v>
      </c>
      <c r="K300" s="9">
        <f t="shared" si="44"/>
        <v>1854</v>
      </c>
      <c r="L300" s="9">
        <f t="shared" si="44"/>
        <v>1520</v>
      </c>
      <c r="M300" s="9">
        <f t="shared" si="44"/>
        <v>25</v>
      </c>
      <c r="N300" s="9">
        <f t="shared" si="44"/>
        <v>4834</v>
      </c>
      <c r="O300" s="9">
        <f t="shared" si="44"/>
        <v>45166</v>
      </c>
      <c r="P300" s="2"/>
      <c r="Q300" s="2"/>
      <c r="R300" s="2"/>
    </row>
    <row r="301" spans="1:18" x14ac:dyDescent="0.2">
      <c r="P301" s="2"/>
      <c r="Q301" s="2"/>
      <c r="R301" s="2"/>
    </row>
    <row r="302" spans="1:18" x14ac:dyDescent="0.2">
      <c r="A302" s="19" t="s">
        <v>80</v>
      </c>
      <c r="B302" s="17"/>
      <c r="C302" s="17"/>
      <c r="D302" s="17"/>
      <c r="E302" s="17"/>
      <c r="F302" s="17"/>
      <c r="G302" s="17"/>
      <c r="H302" s="17"/>
      <c r="I302" s="17"/>
      <c r="J302" s="18"/>
      <c r="K302" s="18"/>
      <c r="L302" s="18"/>
      <c r="M302" s="18"/>
      <c r="N302" s="17"/>
      <c r="O302" s="17"/>
      <c r="P302" s="2"/>
      <c r="Q302" s="2"/>
      <c r="R302" s="2"/>
    </row>
    <row r="303" spans="1:18" x14ac:dyDescent="0.2">
      <c r="A303" s="15" t="s">
        <v>297</v>
      </c>
      <c r="B303" s="15" t="s">
        <v>298</v>
      </c>
      <c r="C303" s="15" t="s">
        <v>299</v>
      </c>
      <c r="D303" s="15" t="s">
        <v>300</v>
      </c>
      <c r="E303" s="15" t="s">
        <v>303</v>
      </c>
      <c r="F303" s="15" t="s">
        <v>301</v>
      </c>
      <c r="G303" s="16" t="s">
        <v>310</v>
      </c>
      <c r="H303" s="16" t="s">
        <v>304</v>
      </c>
      <c r="I303" s="16" t="s">
        <v>305</v>
      </c>
      <c r="J303" s="16" t="s">
        <v>0</v>
      </c>
      <c r="K303" s="16" t="s">
        <v>1</v>
      </c>
      <c r="L303" s="16" t="s">
        <v>2</v>
      </c>
      <c r="M303" s="16" t="s">
        <v>306</v>
      </c>
      <c r="N303" s="16" t="s">
        <v>307</v>
      </c>
      <c r="O303" s="16" t="s">
        <v>308</v>
      </c>
      <c r="P303" s="2"/>
      <c r="Q303" s="2"/>
      <c r="R303" s="2"/>
    </row>
    <row r="304" spans="1:18" x14ac:dyDescent="0.2">
      <c r="A304" s="5" t="s">
        <v>82</v>
      </c>
      <c r="B304" s="5" t="s">
        <v>36</v>
      </c>
      <c r="C304" s="5" t="s">
        <v>302</v>
      </c>
      <c r="D304" s="5" t="s">
        <v>296</v>
      </c>
      <c r="E304" s="8">
        <v>45474</v>
      </c>
      <c r="F304" s="8">
        <v>45658</v>
      </c>
      <c r="G304" s="7">
        <v>70000</v>
      </c>
      <c r="H304" s="5">
        <v>0</v>
      </c>
      <c r="I304" s="7">
        <v>70000</v>
      </c>
      <c r="J304" s="7">
        <v>2009</v>
      </c>
      <c r="K304" s="7">
        <v>5368.48</v>
      </c>
      <c r="L304" s="7">
        <v>2128</v>
      </c>
      <c r="M304" s="7">
        <v>25</v>
      </c>
      <c r="N304" s="7">
        <f>+J304+K304+L304+M304</f>
        <v>9530.48</v>
      </c>
      <c r="O304" s="7">
        <f>+I304-N304</f>
        <v>60469.520000000004</v>
      </c>
      <c r="P304" s="2"/>
      <c r="Q304" s="2"/>
      <c r="R304" s="2"/>
    </row>
    <row r="305" spans="1:18" x14ac:dyDescent="0.2">
      <c r="A305" s="5" t="s">
        <v>81</v>
      </c>
      <c r="B305" s="5" t="s">
        <v>7</v>
      </c>
      <c r="C305" s="5" t="s">
        <v>302</v>
      </c>
      <c r="D305" s="5" t="s">
        <v>296</v>
      </c>
      <c r="E305" s="8">
        <v>45474</v>
      </c>
      <c r="F305" s="8">
        <v>45658</v>
      </c>
      <c r="G305" s="7">
        <v>50000</v>
      </c>
      <c r="H305" s="5">
        <v>0</v>
      </c>
      <c r="I305" s="7">
        <v>50000</v>
      </c>
      <c r="J305" s="7">
        <v>1435</v>
      </c>
      <c r="K305" s="7">
        <v>1854</v>
      </c>
      <c r="L305" s="7">
        <v>1520</v>
      </c>
      <c r="M305" s="7">
        <v>25</v>
      </c>
      <c r="N305" s="7">
        <f>+J305+K305+L305+M305</f>
        <v>4834</v>
      </c>
      <c r="O305" s="7">
        <f>+I305-N305</f>
        <v>45166</v>
      </c>
      <c r="P305" s="2"/>
      <c r="Q305" s="2"/>
      <c r="R305" s="2"/>
    </row>
    <row r="306" spans="1:18" x14ac:dyDescent="0.2">
      <c r="A306" s="5" t="s">
        <v>83</v>
      </c>
      <c r="B306" s="5" t="s">
        <v>7</v>
      </c>
      <c r="C306" s="5" t="s">
        <v>302</v>
      </c>
      <c r="D306" s="5" t="s">
        <v>296</v>
      </c>
      <c r="E306" s="8">
        <v>45474</v>
      </c>
      <c r="F306" s="8">
        <v>45658</v>
      </c>
      <c r="G306" s="7">
        <v>50000</v>
      </c>
      <c r="H306" s="5">
        <v>0</v>
      </c>
      <c r="I306" s="7">
        <v>50000</v>
      </c>
      <c r="J306" s="7">
        <v>1435</v>
      </c>
      <c r="K306" s="7">
        <v>1596.68</v>
      </c>
      <c r="L306" s="7">
        <v>1520</v>
      </c>
      <c r="M306" s="7">
        <v>1740.46</v>
      </c>
      <c r="N306" s="7">
        <f>+J306+K306+L306+M306</f>
        <v>6292.14</v>
      </c>
      <c r="O306" s="7">
        <f>+I306-N306</f>
        <v>43707.86</v>
      </c>
      <c r="P306" s="2"/>
      <c r="Q306" s="2"/>
      <c r="R306" s="2"/>
    </row>
    <row r="307" spans="1:18" x14ac:dyDescent="0.2">
      <c r="A307" s="5" t="s">
        <v>84</v>
      </c>
      <c r="B307" s="5" t="s">
        <v>7</v>
      </c>
      <c r="C307" s="5" t="s">
        <v>302</v>
      </c>
      <c r="D307" s="5" t="s">
        <v>296</v>
      </c>
      <c r="E307" s="8">
        <v>45474</v>
      </c>
      <c r="F307" s="8">
        <v>45658</v>
      </c>
      <c r="G307" s="7">
        <v>50000</v>
      </c>
      <c r="H307" s="5">
        <v>0</v>
      </c>
      <c r="I307" s="7">
        <v>50000</v>
      </c>
      <c r="J307" s="7">
        <v>1435</v>
      </c>
      <c r="K307" s="7">
        <v>1854</v>
      </c>
      <c r="L307" s="7">
        <v>1520</v>
      </c>
      <c r="M307" s="7">
        <v>3624.02</v>
      </c>
      <c r="N307" s="7">
        <f>+J307+K307+L307+M307</f>
        <v>8433.02</v>
      </c>
      <c r="O307" s="7">
        <f>+I307-N307</f>
        <v>41566.979999999996</v>
      </c>
      <c r="P307" s="2"/>
      <c r="Q307" s="2"/>
      <c r="R307" s="2"/>
    </row>
    <row r="308" spans="1:18" ht="12.75" thickBot="1" x14ac:dyDescent="0.25">
      <c r="A308" s="5" t="s">
        <v>13</v>
      </c>
      <c r="B308" s="5">
        <v>4</v>
      </c>
      <c r="G308" s="9">
        <f>SUM(G304:G307)</f>
        <v>220000</v>
      </c>
      <c r="H308" s="9">
        <f t="shared" ref="H308:O308" si="45">SUM(H304:H307)</f>
        <v>0</v>
      </c>
      <c r="I308" s="9">
        <f t="shared" si="45"/>
        <v>220000</v>
      </c>
      <c r="J308" s="9">
        <f t="shared" si="45"/>
        <v>6314</v>
      </c>
      <c r="K308" s="9">
        <f t="shared" si="45"/>
        <v>10673.16</v>
      </c>
      <c r="L308" s="9">
        <f t="shared" si="45"/>
        <v>6688</v>
      </c>
      <c r="M308" s="9">
        <f t="shared" si="45"/>
        <v>5414.48</v>
      </c>
      <c r="N308" s="9">
        <f t="shared" si="45"/>
        <v>29089.64</v>
      </c>
      <c r="O308" s="9">
        <f t="shared" si="45"/>
        <v>190910.36</v>
      </c>
      <c r="P308" s="2"/>
      <c r="Q308" s="2"/>
      <c r="R308" s="2"/>
    </row>
    <row r="309" spans="1:18" x14ac:dyDescent="0.2">
      <c r="P309" s="2"/>
      <c r="Q309" s="2"/>
      <c r="R309" s="2"/>
    </row>
    <row r="310" spans="1:18" x14ac:dyDescent="0.2">
      <c r="A310" s="19" t="s">
        <v>85</v>
      </c>
      <c r="B310" s="17"/>
      <c r="C310" s="17"/>
      <c r="D310" s="17"/>
      <c r="E310" s="17"/>
      <c r="F310" s="17"/>
      <c r="G310" s="17"/>
      <c r="H310" s="17"/>
      <c r="I310" s="17"/>
      <c r="J310" s="18"/>
      <c r="K310" s="18"/>
      <c r="L310" s="18"/>
      <c r="M310" s="18"/>
      <c r="N310" s="17"/>
      <c r="O310" s="17"/>
      <c r="P310" s="2"/>
      <c r="Q310" s="2"/>
      <c r="R310" s="2"/>
    </row>
    <row r="311" spans="1:18" x14ac:dyDescent="0.2">
      <c r="A311" s="15" t="s">
        <v>297</v>
      </c>
      <c r="B311" s="15" t="s">
        <v>298</v>
      </c>
      <c r="C311" s="15" t="s">
        <v>299</v>
      </c>
      <c r="D311" s="15" t="s">
        <v>300</v>
      </c>
      <c r="E311" s="15" t="s">
        <v>303</v>
      </c>
      <c r="F311" s="15" t="s">
        <v>301</v>
      </c>
      <c r="G311" s="16" t="s">
        <v>310</v>
      </c>
      <c r="H311" s="16" t="s">
        <v>304</v>
      </c>
      <c r="I311" s="16" t="s">
        <v>305</v>
      </c>
      <c r="J311" s="16" t="s">
        <v>0</v>
      </c>
      <c r="K311" s="16" t="s">
        <v>1</v>
      </c>
      <c r="L311" s="16" t="s">
        <v>2</v>
      </c>
      <c r="M311" s="16" t="s">
        <v>306</v>
      </c>
      <c r="N311" s="16" t="s">
        <v>307</v>
      </c>
      <c r="O311" s="16" t="s">
        <v>308</v>
      </c>
      <c r="P311" s="2"/>
      <c r="Q311" s="2"/>
      <c r="R311" s="2"/>
    </row>
    <row r="312" spans="1:18" x14ac:dyDescent="0.2">
      <c r="A312" s="5" t="s">
        <v>86</v>
      </c>
      <c r="B312" s="5" t="s">
        <v>36</v>
      </c>
      <c r="C312" s="5" t="s">
        <v>302</v>
      </c>
      <c r="D312" s="5" t="s">
        <v>296</v>
      </c>
      <c r="E312" s="8">
        <v>45536</v>
      </c>
      <c r="F312" s="8">
        <v>45717</v>
      </c>
      <c r="G312" s="7">
        <v>70000</v>
      </c>
      <c r="H312" s="5">
        <v>0</v>
      </c>
      <c r="I312" s="7">
        <v>70000</v>
      </c>
      <c r="J312" s="7">
        <v>2009</v>
      </c>
      <c r="K312" s="7">
        <v>5368.48</v>
      </c>
      <c r="L312" s="7">
        <v>2128</v>
      </c>
      <c r="M312" s="7">
        <v>25</v>
      </c>
      <c r="N312" s="7">
        <f>+J312+K312+L312+M312</f>
        <v>9530.48</v>
      </c>
      <c r="O312" s="7">
        <f>+I312-N312</f>
        <v>60469.520000000004</v>
      </c>
      <c r="P312" s="2"/>
      <c r="Q312" s="2"/>
      <c r="R312" s="2"/>
    </row>
    <row r="313" spans="1:18" x14ac:dyDescent="0.2">
      <c r="A313" s="5" t="s">
        <v>88</v>
      </c>
      <c r="B313" s="5" t="s">
        <v>36</v>
      </c>
      <c r="C313" s="5" t="s">
        <v>302</v>
      </c>
      <c r="D313" s="5" t="s">
        <v>296</v>
      </c>
      <c r="E313" s="8">
        <v>45566</v>
      </c>
      <c r="F313" s="8">
        <v>45748</v>
      </c>
      <c r="G313" s="7">
        <v>60000</v>
      </c>
      <c r="H313" s="5">
        <v>0</v>
      </c>
      <c r="I313" s="7">
        <v>60000</v>
      </c>
      <c r="J313" s="7">
        <v>1722</v>
      </c>
      <c r="K313" s="7">
        <v>3486.68</v>
      </c>
      <c r="L313" s="7">
        <v>1824</v>
      </c>
      <c r="M313" s="7">
        <v>25</v>
      </c>
      <c r="N313" s="7">
        <f>+J313+K313+L313+M313</f>
        <v>7057.68</v>
      </c>
      <c r="O313" s="7">
        <f>+I313-N313</f>
        <v>52942.32</v>
      </c>
      <c r="P313" s="2"/>
      <c r="Q313" s="2"/>
      <c r="R313" s="2"/>
    </row>
    <row r="314" spans="1:18" x14ac:dyDescent="0.2">
      <c r="A314" s="5" t="s">
        <v>87</v>
      </c>
      <c r="B314" s="5" t="s">
        <v>7</v>
      </c>
      <c r="C314" s="5" t="s">
        <v>302</v>
      </c>
      <c r="D314" s="5" t="s">
        <v>296</v>
      </c>
      <c r="E314" s="8">
        <v>45597</v>
      </c>
      <c r="F314" s="8">
        <v>45778</v>
      </c>
      <c r="G314" s="7">
        <v>50000</v>
      </c>
      <c r="H314" s="5">
        <v>0</v>
      </c>
      <c r="I314" s="7">
        <v>50000</v>
      </c>
      <c r="J314" s="7">
        <v>1435</v>
      </c>
      <c r="K314" s="7">
        <v>1854</v>
      </c>
      <c r="L314" s="7">
        <v>1520</v>
      </c>
      <c r="M314" s="7">
        <f>25+15000</f>
        <v>15025</v>
      </c>
      <c r="N314" s="7">
        <f>+J314+K314+L314+M314</f>
        <v>19834</v>
      </c>
      <c r="O314" s="7">
        <f>+I314-N314</f>
        <v>30166</v>
      </c>
      <c r="P314" s="2"/>
      <c r="Q314" s="2"/>
      <c r="R314" s="2"/>
    </row>
    <row r="315" spans="1:18" ht="12.75" thickBot="1" x14ac:dyDescent="0.25">
      <c r="A315" s="5" t="s">
        <v>13</v>
      </c>
      <c r="B315" s="5">
        <v>3</v>
      </c>
      <c r="G315" s="9">
        <f t="shared" ref="G315:O315" si="46">SUM(G312:G314)</f>
        <v>180000</v>
      </c>
      <c r="H315" s="9">
        <f t="shared" si="46"/>
        <v>0</v>
      </c>
      <c r="I315" s="9">
        <f t="shared" si="46"/>
        <v>180000</v>
      </c>
      <c r="J315" s="9">
        <f t="shared" si="46"/>
        <v>5166</v>
      </c>
      <c r="K315" s="9">
        <f t="shared" si="46"/>
        <v>10709.16</v>
      </c>
      <c r="L315" s="9">
        <f t="shared" si="46"/>
        <v>5472</v>
      </c>
      <c r="M315" s="9">
        <f t="shared" si="46"/>
        <v>15075</v>
      </c>
      <c r="N315" s="9">
        <f>SUM(N312:N314)</f>
        <v>36422.160000000003</v>
      </c>
      <c r="O315" s="9">
        <f t="shared" si="46"/>
        <v>143577.84</v>
      </c>
      <c r="P315" s="2"/>
      <c r="Q315" s="2"/>
      <c r="R315" s="2"/>
    </row>
    <row r="316" spans="1:18" x14ac:dyDescent="0.2">
      <c r="P316" s="2"/>
      <c r="Q316" s="2"/>
      <c r="R316" s="2"/>
    </row>
    <row r="317" spans="1:18" x14ac:dyDescent="0.2">
      <c r="A317" s="19" t="s">
        <v>89</v>
      </c>
      <c r="B317" s="17"/>
      <c r="C317" s="17"/>
      <c r="D317" s="17"/>
      <c r="E317" s="17"/>
      <c r="F317" s="17"/>
      <c r="G317" s="17"/>
      <c r="H317" s="17"/>
      <c r="I317" s="17"/>
      <c r="J317" s="18"/>
      <c r="K317" s="18"/>
      <c r="L317" s="18"/>
      <c r="M317" s="18"/>
      <c r="N317" s="17"/>
      <c r="O317" s="17"/>
      <c r="P317" s="2"/>
      <c r="Q317" s="2"/>
      <c r="R317" s="2"/>
    </row>
    <row r="318" spans="1:18" x14ac:dyDescent="0.2">
      <c r="A318" s="15" t="s">
        <v>297</v>
      </c>
      <c r="B318" s="15" t="s">
        <v>298</v>
      </c>
      <c r="C318" s="15" t="s">
        <v>299</v>
      </c>
      <c r="D318" s="15" t="s">
        <v>300</v>
      </c>
      <c r="E318" s="15" t="s">
        <v>303</v>
      </c>
      <c r="F318" s="15" t="s">
        <v>301</v>
      </c>
      <c r="G318" s="16" t="s">
        <v>310</v>
      </c>
      <c r="H318" s="16" t="s">
        <v>304</v>
      </c>
      <c r="I318" s="16" t="s">
        <v>305</v>
      </c>
      <c r="J318" s="16" t="s">
        <v>0</v>
      </c>
      <c r="K318" s="16" t="s">
        <v>1</v>
      </c>
      <c r="L318" s="16" t="s">
        <v>2</v>
      </c>
      <c r="M318" s="16" t="s">
        <v>306</v>
      </c>
      <c r="N318" s="16" t="s">
        <v>307</v>
      </c>
      <c r="O318" s="16" t="s">
        <v>308</v>
      </c>
      <c r="P318" s="2"/>
      <c r="Q318" s="2"/>
      <c r="R318" s="2"/>
    </row>
    <row r="319" spans="1:18" x14ac:dyDescent="0.2">
      <c r="A319" s="5" t="s">
        <v>90</v>
      </c>
      <c r="B319" s="5" t="s">
        <v>7</v>
      </c>
      <c r="C319" s="5" t="s">
        <v>302</v>
      </c>
      <c r="D319" s="5" t="s">
        <v>296</v>
      </c>
      <c r="E319" s="8">
        <v>45597</v>
      </c>
      <c r="F319" s="8">
        <v>45778</v>
      </c>
      <c r="G319" s="7">
        <v>50000</v>
      </c>
      <c r="H319" s="5">
        <v>0</v>
      </c>
      <c r="I319" s="7">
        <v>50000</v>
      </c>
      <c r="J319" s="7">
        <v>1435</v>
      </c>
      <c r="K319" s="7">
        <v>1854</v>
      </c>
      <c r="L319" s="7">
        <v>1520</v>
      </c>
      <c r="M319" s="7">
        <v>25</v>
      </c>
      <c r="N319" s="7">
        <f>+J319+K319+L319+M319</f>
        <v>4834</v>
      </c>
      <c r="O319" s="7">
        <f>+I319-N319</f>
        <v>45166</v>
      </c>
      <c r="P319" s="2"/>
      <c r="Q319" s="2"/>
      <c r="R319" s="2"/>
    </row>
    <row r="320" spans="1:18" x14ac:dyDescent="0.2">
      <c r="A320" s="5" t="s">
        <v>91</v>
      </c>
      <c r="B320" s="5" t="s">
        <v>7</v>
      </c>
      <c r="C320" s="5" t="s">
        <v>302</v>
      </c>
      <c r="D320" s="5" t="s">
        <v>296</v>
      </c>
      <c r="E320" s="8">
        <v>45597</v>
      </c>
      <c r="F320" s="8">
        <v>45778</v>
      </c>
      <c r="G320" s="7">
        <v>70000</v>
      </c>
      <c r="H320" s="5">
        <v>0</v>
      </c>
      <c r="I320" s="7">
        <v>70000</v>
      </c>
      <c r="J320" s="7">
        <v>2009</v>
      </c>
      <c r="K320" s="7">
        <v>5368.48</v>
      </c>
      <c r="L320" s="7">
        <v>2128</v>
      </c>
      <c r="M320" s="7">
        <v>25</v>
      </c>
      <c r="N320" s="7">
        <f>+J320+K320+L320+M320</f>
        <v>9530.48</v>
      </c>
      <c r="O320" s="7">
        <f>+I320-N320</f>
        <v>60469.520000000004</v>
      </c>
      <c r="P320" s="2"/>
      <c r="Q320" s="2"/>
      <c r="R320" s="2"/>
    </row>
    <row r="321" spans="1:18" x14ac:dyDescent="0.2">
      <c r="A321" s="5" t="s">
        <v>92</v>
      </c>
      <c r="B321" s="5" t="s">
        <v>19</v>
      </c>
      <c r="C321" s="5" t="s">
        <v>302</v>
      </c>
      <c r="D321" s="5" t="s">
        <v>295</v>
      </c>
      <c r="E321" s="8">
        <v>45597</v>
      </c>
      <c r="F321" s="8">
        <v>45778</v>
      </c>
      <c r="G321" s="7">
        <v>50000</v>
      </c>
      <c r="H321" s="5">
        <v>0</v>
      </c>
      <c r="I321" s="7">
        <v>50000</v>
      </c>
      <c r="J321" s="7">
        <v>1435</v>
      </c>
      <c r="K321" s="7">
        <v>1854</v>
      </c>
      <c r="L321" s="7">
        <v>1520</v>
      </c>
      <c r="M321" s="7">
        <v>25</v>
      </c>
      <c r="N321" s="7">
        <f>+J321+K321+L321+M321</f>
        <v>4834</v>
      </c>
      <c r="O321" s="7">
        <f>+I321-N321</f>
        <v>45166</v>
      </c>
      <c r="P321" s="2"/>
      <c r="Q321" s="2"/>
      <c r="R321" s="2"/>
    </row>
    <row r="322" spans="1:18" ht="12.75" thickBot="1" x14ac:dyDescent="0.25">
      <c r="A322" s="5" t="s">
        <v>13</v>
      </c>
      <c r="B322" s="5">
        <v>3</v>
      </c>
      <c r="G322" s="9">
        <f t="shared" ref="G322:O322" si="47">SUM(G319:G321)</f>
        <v>170000</v>
      </c>
      <c r="H322" s="9">
        <f t="shared" si="47"/>
        <v>0</v>
      </c>
      <c r="I322" s="9">
        <f t="shared" si="47"/>
        <v>170000</v>
      </c>
      <c r="J322" s="9">
        <f t="shared" si="47"/>
        <v>4879</v>
      </c>
      <c r="K322" s="9">
        <f t="shared" si="47"/>
        <v>9076.48</v>
      </c>
      <c r="L322" s="9">
        <f t="shared" si="47"/>
        <v>5168</v>
      </c>
      <c r="M322" s="9">
        <f t="shared" si="47"/>
        <v>75</v>
      </c>
      <c r="N322" s="9">
        <f>SUM(N319:N321)</f>
        <v>19198.48</v>
      </c>
      <c r="O322" s="9">
        <f t="shared" si="47"/>
        <v>150801.52000000002</v>
      </c>
      <c r="P322" s="2"/>
      <c r="Q322" s="2"/>
      <c r="R322" s="2"/>
    </row>
    <row r="323" spans="1:18" x14ac:dyDescent="0.2">
      <c r="P323" s="2"/>
      <c r="Q323" s="2"/>
      <c r="R323" s="2"/>
    </row>
    <row r="324" spans="1:18" x14ac:dyDescent="0.2">
      <c r="A324" s="19" t="s">
        <v>93</v>
      </c>
      <c r="B324" s="17"/>
      <c r="C324" s="17"/>
      <c r="D324" s="17"/>
      <c r="E324" s="17"/>
      <c r="F324" s="17"/>
      <c r="G324" s="17"/>
      <c r="H324" s="17"/>
      <c r="I324" s="17"/>
      <c r="J324" s="18"/>
      <c r="K324" s="18"/>
      <c r="L324" s="18"/>
      <c r="M324" s="18"/>
      <c r="N324" s="17"/>
      <c r="O324" s="17"/>
      <c r="P324" s="2"/>
      <c r="Q324" s="2"/>
      <c r="R324" s="2"/>
    </row>
    <row r="325" spans="1:18" x14ac:dyDescent="0.2">
      <c r="A325" s="15" t="s">
        <v>297</v>
      </c>
      <c r="B325" s="15" t="s">
        <v>298</v>
      </c>
      <c r="C325" s="15" t="s">
        <v>299</v>
      </c>
      <c r="D325" s="15" t="s">
        <v>300</v>
      </c>
      <c r="E325" s="15" t="s">
        <v>303</v>
      </c>
      <c r="F325" s="15" t="s">
        <v>301</v>
      </c>
      <c r="G325" s="16" t="s">
        <v>310</v>
      </c>
      <c r="H325" s="16" t="s">
        <v>304</v>
      </c>
      <c r="I325" s="16" t="s">
        <v>305</v>
      </c>
      <c r="J325" s="16" t="s">
        <v>0</v>
      </c>
      <c r="K325" s="16" t="s">
        <v>1</v>
      </c>
      <c r="L325" s="16" t="s">
        <v>2</v>
      </c>
      <c r="M325" s="16" t="s">
        <v>306</v>
      </c>
      <c r="N325" s="16" t="s">
        <v>307</v>
      </c>
      <c r="O325" s="16" t="s">
        <v>308</v>
      </c>
      <c r="P325" s="2"/>
      <c r="Q325" s="2"/>
      <c r="R325" s="2"/>
    </row>
    <row r="326" spans="1:18" x14ac:dyDescent="0.2">
      <c r="A326" s="5" t="s">
        <v>95</v>
      </c>
      <c r="B326" s="5" t="s">
        <v>36</v>
      </c>
      <c r="C326" s="5" t="s">
        <v>302</v>
      </c>
      <c r="D326" s="5" t="s">
        <v>296</v>
      </c>
      <c r="E326" s="8">
        <v>45597</v>
      </c>
      <c r="F326" s="8">
        <v>45778</v>
      </c>
      <c r="G326" s="7">
        <v>70000</v>
      </c>
      <c r="H326" s="5">
        <v>0</v>
      </c>
      <c r="I326" s="7">
        <v>70000</v>
      </c>
      <c r="J326" s="7">
        <v>2009</v>
      </c>
      <c r="K326" s="7">
        <v>5368.48</v>
      </c>
      <c r="L326" s="7">
        <v>2128</v>
      </c>
      <c r="M326" s="7">
        <v>25</v>
      </c>
      <c r="N326" s="7">
        <f>+J326+K326+L326+M326</f>
        <v>9530.48</v>
      </c>
      <c r="O326" s="7">
        <f>+I326-N326</f>
        <v>60469.520000000004</v>
      </c>
      <c r="P326" s="2"/>
      <c r="Q326" s="2"/>
      <c r="R326" s="2"/>
    </row>
    <row r="327" spans="1:18" x14ac:dyDescent="0.2">
      <c r="A327" s="5" t="s">
        <v>94</v>
      </c>
      <c r="B327" s="5" t="s">
        <v>7</v>
      </c>
      <c r="C327" s="5" t="s">
        <v>302</v>
      </c>
      <c r="D327" s="5" t="s">
        <v>296</v>
      </c>
      <c r="E327" s="8">
        <v>45597</v>
      </c>
      <c r="F327" s="8">
        <v>45778</v>
      </c>
      <c r="G327" s="7">
        <v>50000</v>
      </c>
      <c r="H327" s="5">
        <v>0</v>
      </c>
      <c r="I327" s="7">
        <v>50000</v>
      </c>
      <c r="J327" s="7">
        <v>1435</v>
      </c>
      <c r="K327" s="7">
        <v>1854</v>
      </c>
      <c r="L327" s="7">
        <v>1520</v>
      </c>
      <c r="M327" s="7">
        <v>1308.3599999999999</v>
      </c>
      <c r="N327" s="7">
        <f>+J327+K327+L327+M327</f>
        <v>6117.36</v>
      </c>
      <c r="O327" s="7">
        <f>+I327-N327</f>
        <v>43882.64</v>
      </c>
      <c r="P327" s="2"/>
      <c r="Q327" s="2"/>
      <c r="R327" s="2"/>
    </row>
    <row r="328" spans="1:18" ht="12.75" thickBot="1" x14ac:dyDescent="0.25">
      <c r="A328" s="5" t="s">
        <v>13</v>
      </c>
      <c r="B328" s="5">
        <v>2</v>
      </c>
      <c r="G328" s="9">
        <f t="shared" ref="G328:O328" si="48">SUM(G326:G327)</f>
        <v>120000</v>
      </c>
      <c r="H328" s="9">
        <f t="shared" si="48"/>
        <v>0</v>
      </c>
      <c r="I328" s="9">
        <f t="shared" si="48"/>
        <v>120000</v>
      </c>
      <c r="J328" s="9">
        <f t="shared" si="48"/>
        <v>3444</v>
      </c>
      <c r="K328" s="9">
        <f t="shared" si="48"/>
        <v>7222.48</v>
      </c>
      <c r="L328" s="9">
        <f t="shared" si="48"/>
        <v>3648</v>
      </c>
      <c r="M328" s="9">
        <f t="shared" si="48"/>
        <v>1333.36</v>
      </c>
      <c r="N328" s="9">
        <f>SUM(N326:N327)</f>
        <v>15647.84</v>
      </c>
      <c r="O328" s="9">
        <f t="shared" si="48"/>
        <v>104352.16</v>
      </c>
      <c r="P328" s="2"/>
      <c r="Q328" s="2"/>
      <c r="R328" s="2"/>
    </row>
    <row r="329" spans="1:18" x14ac:dyDescent="0.2">
      <c r="P329" s="2"/>
      <c r="Q329" s="2"/>
      <c r="R329" s="2"/>
    </row>
    <row r="330" spans="1:18" x14ac:dyDescent="0.2">
      <c r="A330" s="19" t="s">
        <v>96</v>
      </c>
      <c r="B330" s="17"/>
      <c r="C330" s="17"/>
      <c r="D330" s="17"/>
      <c r="E330" s="17"/>
      <c r="F330" s="17"/>
      <c r="G330" s="17"/>
      <c r="H330" s="17"/>
      <c r="I330" s="17"/>
      <c r="J330" s="18"/>
      <c r="K330" s="18"/>
      <c r="L330" s="18"/>
      <c r="M330" s="18"/>
      <c r="N330" s="17"/>
      <c r="O330" s="17"/>
      <c r="P330" s="2"/>
      <c r="Q330" s="2"/>
      <c r="R330" s="2"/>
    </row>
    <row r="331" spans="1:18" x14ac:dyDescent="0.2">
      <c r="A331" s="15" t="s">
        <v>297</v>
      </c>
      <c r="B331" s="15" t="s">
        <v>298</v>
      </c>
      <c r="C331" s="15" t="s">
        <v>299</v>
      </c>
      <c r="D331" s="15" t="s">
        <v>300</v>
      </c>
      <c r="E331" s="15" t="s">
        <v>303</v>
      </c>
      <c r="F331" s="15" t="s">
        <v>301</v>
      </c>
      <c r="G331" s="16" t="s">
        <v>310</v>
      </c>
      <c r="H331" s="16" t="s">
        <v>304</v>
      </c>
      <c r="I331" s="16" t="s">
        <v>305</v>
      </c>
      <c r="J331" s="16" t="s">
        <v>0</v>
      </c>
      <c r="K331" s="16" t="s">
        <v>1</v>
      </c>
      <c r="L331" s="16" t="s">
        <v>2</v>
      </c>
      <c r="M331" s="16" t="s">
        <v>306</v>
      </c>
      <c r="N331" s="16" t="s">
        <v>307</v>
      </c>
      <c r="O331" s="16" t="s">
        <v>308</v>
      </c>
      <c r="P331" s="2"/>
      <c r="Q331" s="2"/>
      <c r="R331" s="2"/>
    </row>
    <row r="332" spans="1:18" x14ac:dyDescent="0.2">
      <c r="A332" s="5" t="s">
        <v>97</v>
      </c>
      <c r="B332" s="5" t="s">
        <v>98</v>
      </c>
      <c r="C332" s="5" t="s">
        <v>302</v>
      </c>
      <c r="D332" s="5" t="s">
        <v>296</v>
      </c>
      <c r="E332" s="8">
        <v>45474</v>
      </c>
      <c r="F332" s="8">
        <v>45658</v>
      </c>
      <c r="G332" s="7">
        <v>50000</v>
      </c>
      <c r="H332" s="5">
        <v>0</v>
      </c>
      <c r="I332" s="7">
        <v>50000</v>
      </c>
      <c r="J332" s="7">
        <v>1435</v>
      </c>
      <c r="K332" s="7">
        <v>1854</v>
      </c>
      <c r="L332" s="7">
        <v>1520</v>
      </c>
      <c r="M332" s="7">
        <f>13750.1+988.75</f>
        <v>14738.85</v>
      </c>
      <c r="N332" s="7">
        <f>+J332+K332+L332+M332</f>
        <v>19547.849999999999</v>
      </c>
      <c r="O332" s="7">
        <f>+I332-N332</f>
        <v>30452.15</v>
      </c>
      <c r="P332" s="2"/>
      <c r="Q332" s="2"/>
      <c r="R332" s="2"/>
    </row>
    <row r="333" spans="1:18" x14ac:dyDescent="0.2">
      <c r="A333" s="5" t="s">
        <v>99</v>
      </c>
      <c r="B333" s="5" t="s">
        <v>7</v>
      </c>
      <c r="C333" s="5" t="s">
        <v>302</v>
      </c>
      <c r="D333" s="5" t="s">
        <v>296</v>
      </c>
      <c r="E333" s="8">
        <v>45536</v>
      </c>
      <c r="F333" s="8">
        <v>45717</v>
      </c>
      <c r="G333" s="7">
        <v>50000</v>
      </c>
      <c r="H333" s="5">
        <v>0</v>
      </c>
      <c r="I333" s="7">
        <v>50000</v>
      </c>
      <c r="J333" s="7">
        <v>1435</v>
      </c>
      <c r="K333" s="7">
        <v>1854</v>
      </c>
      <c r="L333" s="7">
        <v>1520</v>
      </c>
      <c r="M333" s="7">
        <f>9793.52-7.28</f>
        <v>9786.24</v>
      </c>
      <c r="N333" s="7">
        <f>+J333+K333+L333+M333</f>
        <v>14595.24</v>
      </c>
      <c r="O333" s="7">
        <f>+I333-N333</f>
        <v>35404.76</v>
      </c>
      <c r="P333" s="2"/>
      <c r="Q333" s="2"/>
      <c r="R333" s="2"/>
    </row>
    <row r="334" spans="1:18" x14ac:dyDescent="0.2">
      <c r="A334" s="5" t="s">
        <v>100</v>
      </c>
      <c r="B334" s="5" t="s">
        <v>7</v>
      </c>
      <c r="C334" s="5" t="s">
        <v>302</v>
      </c>
      <c r="D334" s="5" t="s">
        <v>296</v>
      </c>
      <c r="E334" s="8">
        <v>45474</v>
      </c>
      <c r="F334" s="8">
        <v>45658</v>
      </c>
      <c r="G334" s="7">
        <v>50000</v>
      </c>
      <c r="H334" s="5">
        <v>0</v>
      </c>
      <c r="I334" s="7">
        <v>50000</v>
      </c>
      <c r="J334" s="7">
        <v>1435</v>
      </c>
      <c r="K334" s="7">
        <v>1596.68</v>
      </c>
      <c r="L334" s="7">
        <v>1520</v>
      </c>
      <c r="M334" s="7">
        <v>1740.46</v>
      </c>
      <c r="N334" s="7">
        <f>+J334+K334+L334+M334</f>
        <v>6292.14</v>
      </c>
      <c r="O334" s="7">
        <f>+I334-N334</f>
        <v>43707.86</v>
      </c>
      <c r="P334" s="2"/>
      <c r="Q334" s="2"/>
      <c r="R334" s="2"/>
    </row>
    <row r="335" spans="1:18" x14ac:dyDescent="0.2">
      <c r="A335" s="5" t="s">
        <v>101</v>
      </c>
      <c r="B335" s="5" t="s">
        <v>7</v>
      </c>
      <c r="C335" s="5" t="s">
        <v>302</v>
      </c>
      <c r="D335" s="5" t="s">
        <v>296</v>
      </c>
      <c r="E335" s="8">
        <v>45566</v>
      </c>
      <c r="F335" s="8">
        <v>45748</v>
      </c>
      <c r="G335" s="7">
        <v>50000</v>
      </c>
      <c r="H335" s="5">
        <v>0</v>
      </c>
      <c r="I335" s="7">
        <v>50000</v>
      </c>
      <c r="J335" s="7">
        <v>1435</v>
      </c>
      <c r="K335" s="7">
        <v>1854</v>
      </c>
      <c r="L335" s="7">
        <v>1520</v>
      </c>
      <c r="M335" s="7">
        <v>25</v>
      </c>
      <c r="N335" s="7">
        <f>+J335+K335+L335+M335</f>
        <v>4834</v>
      </c>
      <c r="O335" s="7">
        <f>+I335-N335</f>
        <v>45166</v>
      </c>
      <c r="P335" s="2"/>
      <c r="Q335" s="2"/>
      <c r="R335" s="2"/>
    </row>
    <row r="336" spans="1:18" ht="12.75" thickBot="1" x14ac:dyDescent="0.25">
      <c r="A336" s="5" t="s">
        <v>13</v>
      </c>
      <c r="B336" s="5">
        <v>4</v>
      </c>
      <c r="G336" s="9">
        <f t="shared" ref="G336:O336" si="49">SUM(G332:G335)</f>
        <v>200000</v>
      </c>
      <c r="H336" s="9">
        <f t="shared" si="49"/>
        <v>0</v>
      </c>
      <c r="I336" s="9">
        <f t="shared" si="49"/>
        <v>200000</v>
      </c>
      <c r="J336" s="9">
        <f t="shared" si="49"/>
        <v>5740</v>
      </c>
      <c r="K336" s="9">
        <f t="shared" si="49"/>
        <v>7158.68</v>
      </c>
      <c r="L336" s="9">
        <f t="shared" si="49"/>
        <v>6080</v>
      </c>
      <c r="M336" s="9">
        <f t="shared" si="49"/>
        <v>26290.55</v>
      </c>
      <c r="N336" s="9">
        <f>SUM(N332:N335)</f>
        <v>45269.229999999996</v>
      </c>
      <c r="O336" s="9">
        <f t="shared" si="49"/>
        <v>154730.77000000002</v>
      </c>
      <c r="P336" s="2"/>
      <c r="Q336" s="2"/>
      <c r="R336" s="2"/>
    </row>
    <row r="337" spans="1:18" x14ac:dyDescent="0.2">
      <c r="P337" s="2"/>
      <c r="Q337" s="2"/>
      <c r="R337" s="2"/>
    </row>
    <row r="338" spans="1:18" x14ac:dyDescent="0.2">
      <c r="A338" s="19" t="s">
        <v>102</v>
      </c>
      <c r="B338" s="17"/>
      <c r="C338" s="17"/>
      <c r="D338" s="17"/>
      <c r="E338" s="17"/>
      <c r="F338" s="17"/>
      <c r="G338" s="17"/>
      <c r="H338" s="17"/>
      <c r="I338" s="17"/>
      <c r="J338" s="18"/>
      <c r="K338" s="18"/>
      <c r="L338" s="18"/>
      <c r="M338" s="18"/>
      <c r="N338" s="17"/>
      <c r="O338" s="17"/>
      <c r="P338" s="2"/>
      <c r="Q338" s="2"/>
      <c r="R338" s="2"/>
    </row>
    <row r="339" spans="1:18" x14ac:dyDescent="0.2">
      <c r="A339" s="15" t="s">
        <v>297</v>
      </c>
      <c r="B339" s="15" t="s">
        <v>298</v>
      </c>
      <c r="C339" s="15" t="s">
        <v>299</v>
      </c>
      <c r="D339" s="15" t="s">
        <v>300</v>
      </c>
      <c r="E339" s="15" t="s">
        <v>303</v>
      </c>
      <c r="F339" s="15" t="s">
        <v>301</v>
      </c>
      <c r="G339" s="16" t="s">
        <v>310</v>
      </c>
      <c r="H339" s="16" t="s">
        <v>304</v>
      </c>
      <c r="I339" s="16" t="s">
        <v>305</v>
      </c>
      <c r="J339" s="16" t="s">
        <v>0</v>
      </c>
      <c r="K339" s="16" t="s">
        <v>1</v>
      </c>
      <c r="L339" s="16" t="s">
        <v>2</v>
      </c>
      <c r="M339" s="16" t="s">
        <v>306</v>
      </c>
      <c r="N339" s="16" t="s">
        <v>307</v>
      </c>
      <c r="O339" s="16" t="s">
        <v>308</v>
      </c>
      <c r="P339" s="2"/>
      <c r="Q339" s="2"/>
      <c r="R339" s="2"/>
    </row>
    <row r="340" spans="1:18" x14ac:dyDescent="0.2">
      <c r="A340" s="5" t="s">
        <v>105</v>
      </c>
      <c r="B340" s="5" t="s">
        <v>36</v>
      </c>
      <c r="C340" s="5" t="s">
        <v>302</v>
      </c>
      <c r="D340" s="5" t="s">
        <v>296</v>
      </c>
      <c r="E340" s="8">
        <v>45536</v>
      </c>
      <c r="F340" s="8">
        <v>45717</v>
      </c>
      <c r="G340" s="7">
        <v>70000</v>
      </c>
      <c r="H340" s="5">
        <v>0</v>
      </c>
      <c r="I340" s="7">
        <v>70000</v>
      </c>
      <c r="J340" s="7">
        <v>2009</v>
      </c>
      <c r="K340" s="7">
        <v>5368.48</v>
      </c>
      <c r="L340" s="7">
        <v>2128</v>
      </c>
      <c r="M340" s="7">
        <v>25</v>
      </c>
      <c r="N340" s="7">
        <f>+J340+K340+L340+M340</f>
        <v>9530.48</v>
      </c>
      <c r="O340" s="7">
        <f>+I340-N340</f>
        <v>60469.520000000004</v>
      </c>
      <c r="P340" s="2"/>
      <c r="Q340" s="2"/>
      <c r="R340" s="2"/>
    </row>
    <row r="341" spans="1:18" x14ac:dyDescent="0.2">
      <c r="A341" s="5" t="s">
        <v>106</v>
      </c>
      <c r="B341" s="5" t="s">
        <v>7</v>
      </c>
      <c r="C341" s="5" t="s">
        <v>302</v>
      </c>
      <c r="D341" s="5" t="s">
        <v>295</v>
      </c>
      <c r="E341" s="8">
        <v>45536</v>
      </c>
      <c r="F341" s="8">
        <v>45717</v>
      </c>
      <c r="G341" s="7">
        <v>50000</v>
      </c>
      <c r="H341" s="5">
        <v>0</v>
      </c>
      <c r="I341" s="7">
        <v>50000</v>
      </c>
      <c r="J341" s="7">
        <v>1435</v>
      </c>
      <c r="K341" s="7">
        <v>1854</v>
      </c>
      <c r="L341" s="7">
        <v>1520</v>
      </c>
      <c r="M341" s="7">
        <v>25</v>
      </c>
      <c r="N341" s="7">
        <f>+J341+K341+L341+M341</f>
        <v>4834</v>
      </c>
      <c r="O341" s="7">
        <f>+I341-N341</f>
        <v>45166</v>
      </c>
      <c r="P341" s="2"/>
      <c r="Q341" s="2"/>
      <c r="R341" s="2"/>
    </row>
    <row r="342" spans="1:18" x14ac:dyDescent="0.2">
      <c r="A342" s="5" t="s">
        <v>103</v>
      </c>
      <c r="B342" s="5" t="s">
        <v>104</v>
      </c>
      <c r="C342" s="5" t="s">
        <v>302</v>
      </c>
      <c r="D342" s="5" t="s">
        <v>295</v>
      </c>
      <c r="E342" s="8">
        <v>45536</v>
      </c>
      <c r="F342" s="8">
        <v>45717</v>
      </c>
      <c r="G342" s="7">
        <v>42000</v>
      </c>
      <c r="H342" s="5">
        <v>0</v>
      </c>
      <c r="I342" s="7">
        <v>42000</v>
      </c>
      <c r="J342" s="7">
        <v>1205.4000000000001</v>
      </c>
      <c r="K342" s="7">
        <v>724.92</v>
      </c>
      <c r="L342" s="7">
        <v>1276.8</v>
      </c>
      <c r="M342" s="7">
        <v>25</v>
      </c>
      <c r="N342" s="7">
        <f>+J342+K342+L342+M342</f>
        <v>3232.12</v>
      </c>
      <c r="O342" s="7">
        <f>+I342-N342</f>
        <v>38767.879999999997</v>
      </c>
      <c r="P342" s="2"/>
      <c r="Q342" s="2"/>
      <c r="R342" s="2"/>
    </row>
    <row r="343" spans="1:18" x14ac:dyDescent="0.2">
      <c r="A343" s="5" t="s">
        <v>107</v>
      </c>
      <c r="B343" s="5" t="s">
        <v>108</v>
      </c>
      <c r="C343" s="5" t="s">
        <v>302</v>
      </c>
      <c r="D343" s="5" t="s">
        <v>296</v>
      </c>
      <c r="E343" s="8">
        <v>45536</v>
      </c>
      <c r="F343" s="8">
        <v>45717</v>
      </c>
      <c r="G343" s="7">
        <v>30000</v>
      </c>
      <c r="H343" s="5">
        <v>0</v>
      </c>
      <c r="I343" s="7">
        <v>30000</v>
      </c>
      <c r="J343" s="7">
        <v>861</v>
      </c>
      <c r="K343" s="7">
        <v>0</v>
      </c>
      <c r="L343" s="7">
        <v>912</v>
      </c>
      <c r="M343" s="7">
        <v>25</v>
      </c>
      <c r="N343" s="7">
        <f>+J343+K343+L343+M343</f>
        <v>1798</v>
      </c>
      <c r="O343" s="7">
        <f>+I343-N343</f>
        <v>28202</v>
      </c>
      <c r="P343" s="2"/>
      <c r="Q343" s="2"/>
      <c r="R343" s="2"/>
    </row>
    <row r="344" spans="1:18" ht="12.75" thickBot="1" x14ac:dyDescent="0.25">
      <c r="A344" s="5" t="s">
        <v>13</v>
      </c>
      <c r="B344" s="5">
        <v>4</v>
      </c>
      <c r="G344" s="9">
        <f t="shared" ref="G344:O344" si="50">SUM(G340:G343)</f>
        <v>192000</v>
      </c>
      <c r="H344" s="9">
        <f t="shared" si="50"/>
        <v>0</v>
      </c>
      <c r="I344" s="9">
        <f t="shared" si="50"/>
        <v>192000</v>
      </c>
      <c r="J344" s="9">
        <f t="shared" si="50"/>
        <v>5510.4</v>
      </c>
      <c r="K344" s="9">
        <f t="shared" si="50"/>
        <v>7947.4</v>
      </c>
      <c r="L344" s="9">
        <f t="shared" si="50"/>
        <v>5836.8</v>
      </c>
      <c r="M344" s="9">
        <f t="shared" si="50"/>
        <v>100</v>
      </c>
      <c r="N344" s="9">
        <f>SUM(N340:N343)</f>
        <v>19394.599999999999</v>
      </c>
      <c r="O344" s="9">
        <f t="shared" si="50"/>
        <v>172605.4</v>
      </c>
      <c r="P344" s="2"/>
      <c r="Q344" s="2"/>
      <c r="R344" s="2"/>
    </row>
    <row r="345" spans="1:18" x14ac:dyDescent="0.2">
      <c r="P345" s="2"/>
      <c r="Q345" s="2"/>
      <c r="R345" s="2"/>
    </row>
    <row r="346" spans="1:18" x14ac:dyDescent="0.2">
      <c r="A346" s="19" t="s">
        <v>109</v>
      </c>
      <c r="B346" s="17"/>
      <c r="C346" s="17"/>
      <c r="D346" s="17"/>
      <c r="E346" s="17"/>
      <c r="F346" s="17"/>
      <c r="G346" s="17"/>
      <c r="H346" s="17"/>
      <c r="I346" s="17"/>
      <c r="J346" s="18"/>
      <c r="K346" s="18"/>
      <c r="L346" s="18"/>
      <c r="M346" s="18"/>
      <c r="N346" s="17"/>
      <c r="O346" s="17"/>
      <c r="P346" s="2"/>
      <c r="Q346" s="2"/>
      <c r="R346" s="2"/>
    </row>
    <row r="347" spans="1:18" x14ac:dyDescent="0.2">
      <c r="A347" s="15" t="s">
        <v>297</v>
      </c>
      <c r="B347" s="15" t="s">
        <v>298</v>
      </c>
      <c r="C347" s="15" t="s">
        <v>299</v>
      </c>
      <c r="D347" s="15" t="s">
        <v>300</v>
      </c>
      <c r="E347" s="15" t="s">
        <v>303</v>
      </c>
      <c r="F347" s="15" t="s">
        <v>301</v>
      </c>
      <c r="G347" s="16" t="s">
        <v>310</v>
      </c>
      <c r="H347" s="16" t="s">
        <v>304</v>
      </c>
      <c r="I347" s="16" t="s">
        <v>305</v>
      </c>
      <c r="J347" s="16" t="s">
        <v>0</v>
      </c>
      <c r="K347" s="16" t="s">
        <v>1</v>
      </c>
      <c r="L347" s="16" t="s">
        <v>2</v>
      </c>
      <c r="M347" s="16" t="s">
        <v>306</v>
      </c>
      <c r="N347" s="16" t="s">
        <v>307</v>
      </c>
      <c r="O347" s="16" t="s">
        <v>308</v>
      </c>
      <c r="P347" s="2"/>
      <c r="Q347" s="2"/>
      <c r="R347" s="2"/>
    </row>
    <row r="348" spans="1:18" x14ac:dyDescent="0.2">
      <c r="A348" s="5" t="s">
        <v>110</v>
      </c>
      <c r="B348" s="5" t="s">
        <v>111</v>
      </c>
      <c r="C348" s="5" t="s">
        <v>302</v>
      </c>
      <c r="D348" s="5" t="s">
        <v>295</v>
      </c>
      <c r="E348" s="8">
        <v>45536</v>
      </c>
      <c r="F348" s="8">
        <v>45717</v>
      </c>
      <c r="G348" s="7">
        <v>90000</v>
      </c>
      <c r="H348" s="5">
        <v>0</v>
      </c>
      <c r="I348" s="7">
        <v>90000</v>
      </c>
      <c r="J348" s="7">
        <v>2583</v>
      </c>
      <c r="K348" s="7">
        <v>9324.25</v>
      </c>
      <c r="L348" s="7">
        <v>2736</v>
      </c>
      <c r="M348" s="7">
        <f>2586.96+1715.46</f>
        <v>4302.42</v>
      </c>
      <c r="N348" s="7">
        <f t="shared" ref="N348:N354" si="51">+J348+K348+L348+M348</f>
        <v>18945.669999999998</v>
      </c>
      <c r="O348" s="7">
        <f>+I348-N348</f>
        <v>71054.33</v>
      </c>
      <c r="P348" s="2"/>
      <c r="Q348" s="2"/>
      <c r="R348" s="2"/>
    </row>
    <row r="349" spans="1:18" x14ac:dyDescent="0.2">
      <c r="A349" s="5" t="s">
        <v>112</v>
      </c>
      <c r="B349" s="5" t="s">
        <v>7</v>
      </c>
      <c r="C349" s="5" t="s">
        <v>302</v>
      </c>
      <c r="D349" s="5" t="s">
        <v>296</v>
      </c>
      <c r="E349" s="8">
        <v>45627</v>
      </c>
      <c r="F349" s="8">
        <v>45809</v>
      </c>
      <c r="G349" s="7">
        <v>50000</v>
      </c>
      <c r="H349" s="5">
        <v>0</v>
      </c>
      <c r="I349" s="7">
        <v>50000</v>
      </c>
      <c r="J349" s="7">
        <v>1435</v>
      </c>
      <c r="K349" s="7">
        <v>1854</v>
      </c>
      <c r="L349" s="7">
        <v>1520</v>
      </c>
      <c r="M349" s="7">
        <v>25</v>
      </c>
      <c r="N349" s="7">
        <f t="shared" si="51"/>
        <v>4834</v>
      </c>
      <c r="O349" s="7">
        <f t="shared" ref="O349:O354" si="52">+I349-N349</f>
        <v>45166</v>
      </c>
      <c r="P349" s="2"/>
      <c r="Q349" s="2"/>
      <c r="R349" s="2"/>
    </row>
    <row r="350" spans="1:18" x14ac:dyDescent="0.2">
      <c r="A350" s="5" t="s">
        <v>113</v>
      </c>
      <c r="B350" s="5" t="s">
        <v>7</v>
      </c>
      <c r="C350" s="5" t="s">
        <v>302</v>
      </c>
      <c r="D350" s="5" t="s">
        <v>296</v>
      </c>
      <c r="E350" s="8">
        <v>45627</v>
      </c>
      <c r="F350" s="8">
        <v>45809</v>
      </c>
      <c r="G350" s="7">
        <v>50000</v>
      </c>
      <c r="H350" s="5">
        <v>0</v>
      </c>
      <c r="I350" s="7">
        <v>50000</v>
      </c>
      <c r="J350" s="7">
        <v>1435</v>
      </c>
      <c r="K350" s="7">
        <v>1854</v>
      </c>
      <c r="L350" s="7">
        <v>1520</v>
      </c>
      <c r="M350" s="7">
        <v>25</v>
      </c>
      <c r="N350" s="7">
        <f t="shared" si="51"/>
        <v>4834</v>
      </c>
      <c r="O350" s="7">
        <f t="shared" si="52"/>
        <v>45166</v>
      </c>
      <c r="P350" s="2"/>
      <c r="Q350" s="2"/>
      <c r="R350" s="2"/>
    </row>
    <row r="351" spans="1:18" x14ac:dyDescent="0.2">
      <c r="A351" s="5" t="s">
        <v>114</v>
      </c>
      <c r="B351" s="5" t="s">
        <v>7</v>
      </c>
      <c r="C351" s="5" t="s">
        <v>302</v>
      </c>
      <c r="D351" s="5" t="s">
        <v>296</v>
      </c>
      <c r="E351" s="8">
        <v>45627</v>
      </c>
      <c r="F351" s="8">
        <v>45809</v>
      </c>
      <c r="G351" s="7">
        <v>50000</v>
      </c>
      <c r="H351" s="5">
        <v>0</v>
      </c>
      <c r="I351" s="7">
        <v>50000</v>
      </c>
      <c r="J351" s="7">
        <v>1435</v>
      </c>
      <c r="K351" s="7">
        <v>1854</v>
      </c>
      <c r="L351" s="7">
        <v>1520</v>
      </c>
      <c r="M351" s="7">
        <v>25</v>
      </c>
      <c r="N351" s="7">
        <f t="shared" si="51"/>
        <v>4834</v>
      </c>
      <c r="O351" s="7">
        <f t="shared" si="52"/>
        <v>45166</v>
      </c>
      <c r="P351" s="2"/>
      <c r="Q351" s="2"/>
      <c r="R351" s="2"/>
    </row>
    <row r="352" spans="1:18" x14ac:dyDescent="0.2">
      <c r="A352" s="5" t="s">
        <v>115</v>
      </c>
      <c r="B352" s="5" t="s">
        <v>7</v>
      </c>
      <c r="C352" s="5" t="s">
        <v>302</v>
      </c>
      <c r="D352" s="5" t="s">
        <v>296</v>
      </c>
      <c r="E352" s="8">
        <v>45536</v>
      </c>
      <c r="F352" s="8">
        <v>45717</v>
      </c>
      <c r="G352" s="7">
        <v>50000</v>
      </c>
      <c r="H352" s="5">
        <v>0</v>
      </c>
      <c r="I352" s="7">
        <v>50000</v>
      </c>
      <c r="J352" s="7">
        <v>1435</v>
      </c>
      <c r="K352" s="7">
        <v>1854</v>
      </c>
      <c r="L352" s="7">
        <v>1520</v>
      </c>
      <c r="M352" s="7">
        <f>14928.85-2000</f>
        <v>12928.85</v>
      </c>
      <c r="N352" s="7">
        <f t="shared" si="51"/>
        <v>17737.849999999999</v>
      </c>
      <c r="O352" s="7">
        <f t="shared" si="52"/>
        <v>32262.15</v>
      </c>
      <c r="P352" s="2"/>
      <c r="Q352" s="2"/>
      <c r="R352" s="2"/>
    </row>
    <row r="353" spans="1:18" x14ac:dyDescent="0.2">
      <c r="A353" s="5" t="s">
        <v>117</v>
      </c>
      <c r="B353" s="5" t="s">
        <v>16</v>
      </c>
      <c r="C353" s="5" t="s">
        <v>302</v>
      </c>
      <c r="D353" s="5" t="s">
        <v>296</v>
      </c>
      <c r="E353" s="8">
        <v>45505</v>
      </c>
      <c r="F353" s="8">
        <v>45689</v>
      </c>
      <c r="G353" s="7">
        <v>76000</v>
      </c>
      <c r="H353" s="5">
        <v>0</v>
      </c>
      <c r="I353" s="7">
        <v>76000</v>
      </c>
      <c r="J353" s="7">
        <v>2181.1999999999998</v>
      </c>
      <c r="K353" s="7">
        <v>6497.56</v>
      </c>
      <c r="L353" s="7">
        <v>2310.4</v>
      </c>
      <c r="M353" s="7">
        <v>25</v>
      </c>
      <c r="N353" s="7">
        <f t="shared" si="51"/>
        <v>11014.16</v>
      </c>
      <c r="O353" s="7">
        <f t="shared" si="52"/>
        <v>64985.84</v>
      </c>
      <c r="P353" s="2"/>
      <c r="Q353" s="2"/>
      <c r="R353" s="2"/>
    </row>
    <row r="354" spans="1:18" x14ac:dyDescent="0.2">
      <c r="A354" s="5" t="s">
        <v>116</v>
      </c>
      <c r="B354" s="5" t="s">
        <v>19</v>
      </c>
      <c r="C354" s="5" t="s">
        <v>302</v>
      </c>
      <c r="D354" s="5" t="s">
        <v>295</v>
      </c>
      <c r="E354" s="8">
        <v>45566</v>
      </c>
      <c r="F354" s="8">
        <v>45748</v>
      </c>
      <c r="G354" s="7">
        <v>55000</v>
      </c>
      <c r="H354" s="5">
        <v>0</v>
      </c>
      <c r="I354" s="7">
        <v>55000</v>
      </c>
      <c r="J354" s="7">
        <v>1578.5</v>
      </c>
      <c r="K354" s="7">
        <v>2559.6799999999998</v>
      </c>
      <c r="L354" s="7">
        <v>1672</v>
      </c>
      <c r="M354" s="7">
        <v>25</v>
      </c>
      <c r="N354" s="7">
        <f t="shared" si="51"/>
        <v>5835.18</v>
      </c>
      <c r="O354" s="7">
        <f t="shared" si="52"/>
        <v>49164.82</v>
      </c>
      <c r="P354" s="2"/>
      <c r="Q354" s="2"/>
      <c r="R354" s="2"/>
    </row>
    <row r="355" spans="1:18" ht="12.75" thickBot="1" x14ac:dyDescent="0.25">
      <c r="A355" s="5" t="s">
        <v>13</v>
      </c>
      <c r="B355" s="5">
        <v>7</v>
      </c>
      <c r="G355" s="9">
        <f t="shared" ref="G355:O355" si="53">SUM(G348:G354)</f>
        <v>421000</v>
      </c>
      <c r="H355" s="9">
        <f t="shared" si="53"/>
        <v>0</v>
      </c>
      <c r="I355" s="9">
        <f t="shared" si="53"/>
        <v>421000</v>
      </c>
      <c r="J355" s="9">
        <f t="shared" si="53"/>
        <v>12082.7</v>
      </c>
      <c r="K355" s="9">
        <f t="shared" si="53"/>
        <v>25797.49</v>
      </c>
      <c r="L355" s="9">
        <f t="shared" si="53"/>
        <v>12798.4</v>
      </c>
      <c r="M355" s="9">
        <f t="shared" si="53"/>
        <v>17356.27</v>
      </c>
      <c r="N355" s="9">
        <f>SUM(N348:N354)</f>
        <v>68034.859999999986</v>
      </c>
      <c r="O355" s="9">
        <f t="shared" si="53"/>
        <v>352965.14</v>
      </c>
      <c r="P355" s="2"/>
      <c r="Q355" s="2"/>
      <c r="R355" s="2"/>
    </row>
    <row r="356" spans="1:18" x14ac:dyDescent="0.2">
      <c r="P356" s="2"/>
      <c r="Q356" s="2"/>
      <c r="R356" s="2"/>
    </row>
    <row r="357" spans="1:18" x14ac:dyDescent="0.2">
      <c r="A357" s="19" t="s">
        <v>118</v>
      </c>
      <c r="B357" s="17"/>
      <c r="C357" s="17"/>
      <c r="D357" s="17"/>
      <c r="E357" s="17"/>
      <c r="F357" s="17"/>
      <c r="G357" s="17"/>
      <c r="H357" s="17"/>
      <c r="I357" s="17"/>
      <c r="J357" s="18"/>
      <c r="K357" s="18"/>
      <c r="L357" s="18"/>
      <c r="M357" s="18"/>
      <c r="N357" s="17"/>
      <c r="O357" s="17"/>
      <c r="P357" s="2"/>
      <c r="Q357" s="2"/>
      <c r="R357" s="2"/>
    </row>
    <row r="358" spans="1:18" x14ac:dyDescent="0.2">
      <c r="A358" s="15" t="s">
        <v>297</v>
      </c>
      <c r="B358" s="15" t="s">
        <v>298</v>
      </c>
      <c r="C358" s="15" t="s">
        <v>299</v>
      </c>
      <c r="D358" s="15" t="s">
        <v>300</v>
      </c>
      <c r="E358" s="15" t="s">
        <v>303</v>
      </c>
      <c r="F358" s="15" t="s">
        <v>301</v>
      </c>
      <c r="G358" s="16" t="s">
        <v>310</v>
      </c>
      <c r="H358" s="16" t="s">
        <v>304</v>
      </c>
      <c r="I358" s="16" t="s">
        <v>305</v>
      </c>
      <c r="J358" s="16" t="s">
        <v>0</v>
      </c>
      <c r="K358" s="16" t="s">
        <v>1</v>
      </c>
      <c r="L358" s="16" t="s">
        <v>2</v>
      </c>
      <c r="M358" s="16" t="s">
        <v>306</v>
      </c>
      <c r="N358" s="16" t="s">
        <v>307</v>
      </c>
      <c r="O358" s="16" t="s">
        <v>308</v>
      </c>
      <c r="P358" s="2"/>
      <c r="Q358" s="2"/>
      <c r="R358" s="2"/>
    </row>
    <row r="359" spans="1:18" x14ac:dyDescent="0.2">
      <c r="A359" s="5" t="s">
        <v>119</v>
      </c>
      <c r="B359" s="5" t="s">
        <v>11</v>
      </c>
      <c r="C359" s="5" t="s">
        <v>302</v>
      </c>
      <c r="D359" s="5" t="s">
        <v>296</v>
      </c>
      <c r="E359" s="8">
        <v>45536</v>
      </c>
      <c r="F359" s="8">
        <v>45717</v>
      </c>
      <c r="G359" s="7">
        <v>40000</v>
      </c>
      <c r="H359" s="5">
        <v>0</v>
      </c>
      <c r="I359" s="7">
        <v>40000</v>
      </c>
      <c r="J359" s="7">
        <v>1148</v>
      </c>
      <c r="K359" s="7">
        <v>442.65</v>
      </c>
      <c r="L359" s="7">
        <v>1216</v>
      </c>
      <c r="M359" s="7">
        <v>25</v>
      </c>
      <c r="N359" s="7">
        <f>+J359+K359+L359+M359</f>
        <v>2831.65</v>
      </c>
      <c r="O359" s="7">
        <f>+I359-N359</f>
        <v>37168.35</v>
      </c>
      <c r="P359" s="2"/>
      <c r="Q359" s="2"/>
      <c r="R359" s="2"/>
    </row>
    <row r="360" spans="1:18" ht="12.75" thickBot="1" x14ac:dyDescent="0.25">
      <c r="A360" s="5" t="s">
        <v>13</v>
      </c>
      <c r="B360" s="5">
        <v>1</v>
      </c>
      <c r="G360" s="9">
        <f t="shared" ref="G360:O360" si="54">SUM(G359)</f>
        <v>40000</v>
      </c>
      <c r="H360" s="9">
        <f t="shared" si="54"/>
        <v>0</v>
      </c>
      <c r="I360" s="9">
        <f t="shared" si="54"/>
        <v>40000</v>
      </c>
      <c r="J360" s="9">
        <f t="shared" si="54"/>
        <v>1148</v>
      </c>
      <c r="K360" s="9">
        <f t="shared" si="54"/>
        <v>442.65</v>
      </c>
      <c r="L360" s="9">
        <f t="shared" si="54"/>
        <v>1216</v>
      </c>
      <c r="M360" s="9">
        <f t="shared" si="54"/>
        <v>25</v>
      </c>
      <c r="N360" s="9">
        <f t="shared" si="54"/>
        <v>2831.65</v>
      </c>
      <c r="O360" s="9">
        <f t="shared" si="54"/>
        <v>37168.35</v>
      </c>
      <c r="P360" s="2"/>
      <c r="Q360" s="2"/>
      <c r="R360" s="2"/>
    </row>
    <row r="361" spans="1:18" x14ac:dyDescent="0.2">
      <c r="P361" s="2"/>
      <c r="Q361" s="2"/>
      <c r="R361" s="2"/>
    </row>
    <row r="362" spans="1:18" x14ac:dyDescent="0.2">
      <c r="A362" s="19" t="s">
        <v>120</v>
      </c>
      <c r="B362" s="17"/>
      <c r="C362" s="17"/>
      <c r="D362" s="17"/>
      <c r="E362" s="17"/>
      <c r="F362" s="17"/>
      <c r="G362" s="17"/>
      <c r="H362" s="17"/>
      <c r="I362" s="17"/>
      <c r="J362" s="18"/>
      <c r="K362" s="18"/>
      <c r="L362" s="18"/>
      <c r="M362" s="18"/>
      <c r="N362" s="17"/>
      <c r="O362" s="17"/>
      <c r="P362" s="2"/>
      <c r="Q362" s="2"/>
      <c r="R362" s="2"/>
    </row>
    <row r="363" spans="1:18" x14ac:dyDescent="0.2">
      <c r="A363" s="15" t="s">
        <v>297</v>
      </c>
      <c r="B363" s="15" t="s">
        <v>298</v>
      </c>
      <c r="C363" s="15" t="s">
        <v>299</v>
      </c>
      <c r="D363" s="15" t="s">
        <v>300</v>
      </c>
      <c r="E363" s="15" t="s">
        <v>303</v>
      </c>
      <c r="F363" s="15" t="s">
        <v>301</v>
      </c>
      <c r="G363" s="16" t="s">
        <v>310</v>
      </c>
      <c r="H363" s="16" t="s">
        <v>304</v>
      </c>
      <c r="I363" s="16" t="s">
        <v>305</v>
      </c>
      <c r="J363" s="16" t="s">
        <v>0</v>
      </c>
      <c r="K363" s="16" t="s">
        <v>1</v>
      </c>
      <c r="L363" s="16" t="s">
        <v>2</v>
      </c>
      <c r="M363" s="16" t="s">
        <v>306</v>
      </c>
      <c r="N363" s="16" t="s">
        <v>307</v>
      </c>
      <c r="O363" s="16" t="s">
        <v>308</v>
      </c>
      <c r="P363" s="2"/>
      <c r="Q363" s="2"/>
      <c r="R363" s="2"/>
    </row>
    <row r="364" spans="1:18" x14ac:dyDescent="0.2">
      <c r="A364" s="5" t="s">
        <v>121</v>
      </c>
      <c r="B364" s="5" t="s">
        <v>36</v>
      </c>
      <c r="C364" s="5" t="s">
        <v>302</v>
      </c>
      <c r="D364" s="5" t="s">
        <v>296</v>
      </c>
      <c r="E364" s="8">
        <v>45536</v>
      </c>
      <c r="F364" s="8">
        <v>45717</v>
      </c>
      <c r="G364" s="7">
        <v>70000</v>
      </c>
      <c r="H364" s="5">
        <v>0</v>
      </c>
      <c r="I364" s="7">
        <v>70000</v>
      </c>
      <c r="J364" s="7">
        <v>2009</v>
      </c>
      <c r="K364" s="7">
        <v>5368.48</v>
      </c>
      <c r="L364" s="7">
        <v>2128</v>
      </c>
      <c r="M364" s="7">
        <v>25</v>
      </c>
      <c r="N364" s="7">
        <f>+J364+K364+L364+M364</f>
        <v>9530.48</v>
      </c>
      <c r="O364" s="7">
        <f>+I364-N364</f>
        <v>60469.520000000004</v>
      </c>
      <c r="P364" s="2"/>
      <c r="Q364" s="2"/>
      <c r="R364" s="2"/>
    </row>
    <row r="365" spans="1:18" x14ac:dyDescent="0.2">
      <c r="A365" s="5" t="s">
        <v>122</v>
      </c>
      <c r="B365" s="5" t="s">
        <v>7</v>
      </c>
      <c r="C365" s="5" t="s">
        <v>302</v>
      </c>
      <c r="D365" s="5" t="s">
        <v>295</v>
      </c>
      <c r="E365" s="8">
        <v>45474</v>
      </c>
      <c r="F365" s="8">
        <v>45658</v>
      </c>
      <c r="G365" s="7">
        <v>50000</v>
      </c>
      <c r="H365" s="5">
        <v>0</v>
      </c>
      <c r="I365" s="7">
        <v>50000</v>
      </c>
      <c r="J365" s="7">
        <v>1435</v>
      </c>
      <c r="K365" s="7">
        <v>1854</v>
      </c>
      <c r="L365" s="7">
        <v>1520</v>
      </c>
      <c r="M365" s="7">
        <v>25</v>
      </c>
      <c r="N365" s="7">
        <f>+J365+K365+L365+M365</f>
        <v>4834</v>
      </c>
      <c r="O365" s="7">
        <f>+I365-N365</f>
        <v>45166</v>
      </c>
      <c r="P365" s="2"/>
      <c r="Q365" s="2"/>
      <c r="R365" s="2"/>
    </row>
    <row r="366" spans="1:18" x14ac:dyDescent="0.2">
      <c r="A366" s="5" t="s">
        <v>123</v>
      </c>
      <c r="B366" s="5" t="s">
        <v>124</v>
      </c>
      <c r="C366" s="5" t="s">
        <v>302</v>
      </c>
      <c r="D366" s="5" t="s">
        <v>295</v>
      </c>
      <c r="E366" s="8">
        <v>45536</v>
      </c>
      <c r="F366" s="8">
        <v>45717</v>
      </c>
      <c r="G366" s="7">
        <v>40000</v>
      </c>
      <c r="H366" s="5">
        <v>0</v>
      </c>
      <c r="I366" s="7">
        <v>40000</v>
      </c>
      <c r="J366" s="7">
        <v>1148</v>
      </c>
      <c r="K366" s="7">
        <v>442.65</v>
      </c>
      <c r="L366" s="7">
        <v>1216</v>
      </c>
      <c r="M366" s="7">
        <v>25</v>
      </c>
      <c r="N366" s="7">
        <f>+J366+K366+L366+M366</f>
        <v>2831.65</v>
      </c>
      <c r="O366" s="7">
        <f>+I366-N366</f>
        <v>37168.35</v>
      </c>
      <c r="P366" s="2"/>
      <c r="Q366" s="2"/>
      <c r="R366" s="2"/>
    </row>
    <row r="367" spans="1:18" x14ac:dyDescent="0.2">
      <c r="A367" s="5" t="s">
        <v>125</v>
      </c>
      <c r="B367" s="5" t="s">
        <v>19</v>
      </c>
      <c r="C367" s="5" t="s">
        <v>302</v>
      </c>
      <c r="D367" s="5" t="s">
        <v>296</v>
      </c>
      <c r="E367" s="8">
        <v>45536</v>
      </c>
      <c r="F367" s="8">
        <v>45717</v>
      </c>
      <c r="G367" s="7">
        <v>40000</v>
      </c>
      <c r="H367" s="5">
        <v>0</v>
      </c>
      <c r="I367" s="7">
        <v>40000</v>
      </c>
      <c r="J367" s="7">
        <v>1148</v>
      </c>
      <c r="K367" s="7">
        <v>442.65</v>
      </c>
      <c r="L367" s="7">
        <v>1216</v>
      </c>
      <c r="M367" s="7">
        <v>25</v>
      </c>
      <c r="N367" s="7">
        <f>+J367+K367+L367+M367</f>
        <v>2831.65</v>
      </c>
      <c r="O367" s="7">
        <f>+I367-N367</f>
        <v>37168.35</v>
      </c>
      <c r="P367" s="2"/>
      <c r="Q367" s="2"/>
      <c r="R367" s="2"/>
    </row>
    <row r="368" spans="1:18" ht="12.75" thickBot="1" x14ac:dyDescent="0.25">
      <c r="A368" s="5" t="s">
        <v>13</v>
      </c>
      <c r="B368" s="5">
        <v>4</v>
      </c>
      <c r="G368" s="9">
        <f t="shared" ref="G368:O368" si="55">SUM(G364:G367)</f>
        <v>200000</v>
      </c>
      <c r="H368" s="9">
        <f t="shared" si="55"/>
        <v>0</v>
      </c>
      <c r="I368" s="9">
        <f t="shared" si="55"/>
        <v>200000</v>
      </c>
      <c r="J368" s="9">
        <f t="shared" si="55"/>
        <v>5740</v>
      </c>
      <c r="K368" s="9">
        <f t="shared" si="55"/>
        <v>8107.7799999999988</v>
      </c>
      <c r="L368" s="9">
        <f t="shared" si="55"/>
        <v>6080</v>
      </c>
      <c r="M368" s="9">
        <f t="shared" si="55"/>
        <v>100</v>
      </c>
      <c r="N368" s="9">
        <f>SUM(N364:N367)</f>
        <v>20027.780000000002</v>
      </c>
      <c r="O368" s="9">
        <f t="shared" si="55"/>
        <v>179972.22</v>
      </c>
      <c r="P368" s="2"/>
      <c r="Q368" s="2"/>
      <c r="R368" s="2"/>
    </row>
    <row r="369" spans="1:18" x14ac:dyDescent="0.2">
      <c r="P369" s="2"/>
      <c r="Q369" s="2"/>
      <c r="R369" s="2"/>
    </row>
    <row r="370" spans="1:18" x14ac:dyDescent="0.2">
      <c r="A370" s="19" t="s">
        <v>126</v>
      </c>
      <c r="B370" s="17"/>
      <c r="C370" s="17"/>
      <c r="D370" s="17"/>
      <c r="E370" s="17"/>
      <c r="F370" s="17"/>
      <c r="G370" s="17"/>
      <c r="H370" s="17"/>
      <c r="I370" s="17"/>
      <c r="J370" s="18"/>
      <c r="K370" s="18"/>
      <c r="L370" s="18"/>
      <c r="M370" s="18"/>
      <c r="N370" s="17"/>
      <c r="O370" s="17"/>
      <c r="P370" s="2"/>
      <c r="Q370" s="2"/>
      <c r="R370" s="2"/>
    </row>
    <row r="371" spans="1:18" x14ac:dyDescent="0.2">
      <c r="A371" s="15" t="s">
        <v>297</v>
      </c>
      <c r="B371" s="15" t="s">
        <v>298</v>
      </c>
      <c r="C371" s="15" t="s">
        <v>299</v>
      </c>
      <c r="D371" s="15" t="s">
        <v>300</v>
      </c>
      <c r="E371" s="15" t="s">
        <v>303</v>
      </c>
      <c r="F371" s="15" t="s">
        <v>301</v>
      </c>
      <c r="G371" s="16" t="s">
        <v>310</v>
      </c>
      <c r="H371" s="16" t="s">
        <v>304</v>
      </c>
      <c r="I371" s="16" t="s">
        <v>305</v>
      </c>
      <c r="J371" s="16" t="s">
        <v>0</v>
      </c>
      <c r="K371" s="16" t="s">
        <v>1</v>
      </c>
      <c r="L371" s="16" t="s">
        <v>2</v>
      </c>
      <c r="M371" s="16" t="s">
        <v>306</v>
      </c>
      <c r="N371" s="16" t="s">
        <v>307</v>
      </c>
      <c r="O371" s="16" t="s">
        <v>308</v>
      </c>
      <c r="P371" s="2"/>
      <c r="Q371" s="2"/>
      <c r="R371" s="2"/>
    </row>
    <row r="372" spans="1:18" x14ac:dyDescent="0.2">
      <c r="A372" s="5" t="s">
        <v>128</v>
      </c>
      <c r="B372" s="5" t="s">
        <v>36</v>
      </c>
      <c r="C372" s="5" t="s">
        <v>302</v>
      </c>
      <c r="D372" s="5" t="s">
        <v>296</v>
      </c>
      <c r="E372" s="8">
        <v>45474</v>
      </c>
      <c r="F372" s="8">
        <v>45658</v>
      </c>
      <c r="G372" s="7">
        <v>70000</v>
      </c>
      <c r="H372" s="5">
        <v>0</v>
      </c>
      <c r="I372" s="7">
        <v>70000</v>
      </c>
      <c r="J372" s="7">
        <v>2009</v>
      </c>
      <c r="K372" s="7">
        <v>5368.48</v>
      </c>
      <c r="L372" s="7">
        <v>2128</v>
      </c>
      <c r="M372" s="7">
        <v>25</v>
      </c>
      <c r="N372" s="7">
        <f>+J372+K372+L372+M372</f>
        <v>9530.48</v>
      </c>
      <c r="O372" s="7">
        <f>+I372-N372</f>
        <v>60469.520000000004</v>
      </c>
      <c r="P372" s="2"/>
      <c r="Q372" s="2"/>
      <c r="R372" s="2"/>
    </row>
    <row r="373" spans="1:18" ht="15" customHeight="1" x14ac:dyDescent="0.2">
      <c r="A373" s="5" t="s">
        <v>127</v>
      </c>
      <c r="B373" s="5" t="s">
        <v>7</v>
      </c>
      <c r="C373" s="5" t="s">
        <v>302</v>
      </c>
      <c r="D373" s="5" t="s">
        <v>296</v>
      </c>
      <c r="E373" s="8">
        <v>45474</v>
      </c>
      <c r="F373" s="8">
        <v>45658</v>
      </c>
      <c r="G373" s="7">
        <v>50000</v>
      </c>
      <c r="H373" s="5">
        <v>0</v>
      </c>
      <c r="I373" s="7">
        <v>50000</v>
      </c>
      <c r="J373" s="7">
        <v>1435</v>
      </c>
      <c r="K373" s="7">
        <v>1854</v>
      </c>
      <c r="L373" s="7">
        <v>1520</v>
      </c>
      <c r="M373" s="7">
        <v>25</v>
      </c>
      <c r="N373" s="7">
        <f>+J373+K373+L373+M373</f>
        <v>4834</v>
      </c>
      <c r="O373" s="7">
        <f>+I373-N373</f>
        <v>45166</v>
      </c>
      <c r="P373" s="2"/>
      <c r="Q373" s="2"/>
      <c r="R373" s="2"/>
    </row>
    <row r="374" spans="1:18" x14ac:dyDescent="0.2">
      <c r="A374" s="5" t="s">
        <v>129</v>
      </c>
      <c r="B374" s="5" t="s">
        <v>7</v>
      </c>
      <c r="C374" s="5" t="s">
        <v>302</v>
      </c>
      <c r="D374" s="5" t="s">
        <v>296</v>
      </c>
      <c r="E374" s="8">
        <v>45597</v>
      </c>
      <c r="F374" s="8">
        <v>45778</v>
      </c>
      <c r="G374" s="7">
        <v>50000</v>
      </c>
      <c r="H374" s="5">
        <v>0</v>
      </c>
      <c r="I374" s="7">
        <v>50000</v>
      </c>
      <c r="J374" s="7">
        <v>1435</v>
      </c>
      <c r="K374" s="7">
        <v>1854</v>
      </c>
      <c r="L374" s="7">
        <v>1520</v>
      </c>
      <c r="M374" s="7">
        <v>25</v>
      </c>
      <c r="N374" s="7">
        <f>+J374+K374+L374+M374</f>
        <v>4834</v>
      </c>
      <c r="O374" s="7">
        <f>+I374-N374</f>
        <v>45166</v>
      </c>
      <c r="P374" s="2"/>
      <c r="Q374" s="2"/>
      <c r="R374" s="2"/>
    </row>
    <row r="375" spans="1:18" ht="12.75" thickBot="1" x14ac:dyDescent="0.25">
      <c r="A375" s="5" t="s">
        <v>13</v>
      </c>
      <c r="B375" s="5">
        <v>3</v>
      </c>
      <c r="G375" s="9">
        <f t="shared" ref="G375:O375" si="56">SUM(G372:G374)</f>
        <v>170000</v>
      </c>
      <c r="H375" s="9">
        <f t="shared" si="56"/>
        <v>0</v>
      </c>
      <c r="I375" s="9">
        <f t="shared" si="56"/>
        <v>170000</v>
      </c>
      <c r="J375" s="9">
        <f t="shared" si="56"/>
        <v>4879</v>
      </c>
      <c r="K375" s="9">
        <f t="shared" si="56"/>
        <v>9076.48</v>
      </c>
      <c r="L375" s="9">
        <f t="shared" si="56"/>
        <v>5168</v>
      </c>
      <c r="M375" s="9">
        <f t="shared" si="56"/>
        <v>75</v>
      </c>
      <c r="N375" s="9">
        <f>SUM(N372:N374)</f>
        <v>19198.48</v>
      </c>
      <c r="O375" s="9">
        <f t="shared" si="56"/>
        <v>150801.52000000002</v>
      </c>
      <c r="P375" s="2"/>
      <c r="Q375" s="2"/>
      <c r="R375" s="2"/>
    </row>
    <row r="376" spans="1:18" x14ac:dyDescent="0.2">
      <c r="P376" s="2"/>
      <c r="Q376" s="2"/>
      <c r="R376" s="2"/>
    </row>
    <row r="377" spans="1:18" x14ac:dyDescent="0.2">
      <c r="A377" s="19" t="s">
        <v>130</v>
      </c>
      <c r="B377" s="17"/>
      <c r="C377" s="17"/>
      <c r="D377" s="17"/>
      <c r="E377" s="17"/>
      <c r="F377" s="17"/>
      <c r="G377" s="17"/>
      <c r="H377" s="17"/>
      <c r="I377" s="17"/>
      <c r="J377" s="18"/>
      <c r="K377" s="18"/>
      <c r="L377" s="18"/>
      <c r="M377" s="18"/>
      <c r="N377" s="17"/>
      <c r="O377" s="17"/>
      <c r="P377" s="2"/>
      <c r="Q377" s="2"/>
      <c r="R377" s="2"/>
    </row>
    <row r="378" spans="1:18" x14ac:dyDescent="0.2">
      <c r="A378" s="15" t="s">
        <v>297</v>
      </c>
      <c r="B378" s="15" t="s">
        <v>298</v>
      </c>
      <c r="C378" s="15" t="s">
        <v>299</v>
      </c>
      <c r="D378" s="15" t="s">
        <v>300</v>
      </c>
      <c r="E378" s="15" t="s">
        <v>303</v>
      </c>
      <c r="F378" s="15" t="s">
        <v>301</v>
      </c>
      <c r="G378" s="16" t="s">
        <v>310</v>
      </c>
      <c r="H378" s="16" t="s">
        <v>304</v>
      </c>
      <c r="I378" s="16" t="s">
        <v>305</v>
      </c>
      <c r="J378" s="16" t="s">
        <v>0</v>
      </c>
      <c r="K378" s="16" t="s">
        <v>1</v>
      </c>
      <c r="L378" s="16" t="s">
        <v>2</v>
      </c>
      <c r="M378" s="16" t="s">
        <v>306</v>
      </c>
      <c r="N378" s="16" t="s">
        <v>307</v>
      </c>
      <c r="O378" s="16" t="s">
        <v>308</v>
      </c>
      <c r="P378" s="2"/>
      <c r="Q378" s="2"/>
      <c r="R378" s="2"/>
    </row>
    <row r="379" spans="1:18" x14ac:dyDescent="0.2">
      <c r="A379" s="5" t="s">
        <v>131</v>
      </c>
      <c r="B379" s="5" t="s">
        <v>7</v>
      </c>
      <c r="C379" s="5" t="s">
        <v>302</v>
      </c>
      <c r="D379" s="5" t="s">
        <v>296</v>
      </c>
      <c r="E379" s="8">
        <v>45536</v>
      </c>
      <c r="F379" s="8">
        <v>45717</v>
      </c>
      <c r="G379" s="7">
        <v>31500</v>
      </c>
      <c r="H379" s="5">
        <v>0</v>
      </c>
      <c r="I379" s="7">
        <v>31500</v>
      </c>
      <c r="J379" s="7">
        <v>904.05</v>
      </c>
      <c r="K379" s="7">
        <v>0</v>
      </c>
      <c r="L379" s="7">
        <v>957.6</v>
      </c>
      <c r="M379" s="7">
        <v>425</v>
      </c>
      <c r="N379" s="7">
        <f>+J379+K379+L379+M379</f>
        <v>2286.65</v>
      </c>
      <c r="O379" s="7">
        <f>+I379-N379</f>
        <v>29213.35</v>
      </c>
      <c r="P379" s="2"/>
      <c r="Q379" s="2"/>
      <c r="R379" s="2"/>
    </row>
    <row r="380" spans="1:18" x14ac:dyDescent="0.2">
      <c r="A380" s="5" t="s">
        <v>132</v>
      </c>
      <c r="B380" s="5" t="s">
        <v>7</v>
      </c>
      <c r="C380" s="5" t="s">
        <v>302</v>
      </c>
      <c r="D380" s="5" t="s">
        <v>296</v>
      </c>
      <c r="E380" s="8">
        <v>45536</v>
      </c>
      <c r="F380" s="8">
        <v>45717</v>
      </c>
      <c r="G380" s="7">
        <v>31500</v>
      </c>
      <c r="H380" s="5">
        <v>0</v>
      </c>
      <c r="I380" s="7">
        <v>31500</v>
      </c>
      <c r="J380" s="7">
        <v>904.05</v>
      </c>
      <c r="K380" s="7">
        <v>0</v>
      </c>
      <c r="L380" s="7">
        <v>957.6</v>
      </c>
      <c r="M380" s="7">
        <f>29581.05-7.37</f>
        <v>29573.68</v>
      </c>
      <c r="N380" s="7">
        <f>+J380+K380+L380+M380</f>
        <v>31435.33</v>
      </c>
      <c r="O380" s="7">
        <f>+I380-N380</f>
        <v>64.669999999998254</v>
      </c>
      <c r="P380" s="2"/>
      <c r="Q380" s="2"/>
      <c r="R380" s="2"/>
    </row>
    <row r="381" spans="1:18" x14ac:dyDescent="0.2">
      <c r="A381" s="5" t="s">
        <v>311</v>
      </c>
      <c r="B381" s="5" t="s">
        <v>9</v>
      </c>
      <c r="C381" s="5" t="s">
        <v>302</v>
      </c>
      <c r="D381" s="5" t="s">
        <v>296</v>
      </c>
      <c r="G381" s="7">
        <v>50000</v>
      </c>
      <c r="I381" s="7">
        <f>+G381</f>
        <v>50000</v>
      </c>
      <c r="J381" s="7">
        <v>1435</v>
      </c>
      <c r="K381" s="7">
        <v>1854</v>
      </c>
      <c r="L381" s="7">
        <v>1520</v>
      </c>
      <c r="M381" s="7">
        <v>25</v>
      </c>
      <c r="N381" s="7">
        <f>+J381+K381+L381+M381</f>
        <v>4834</v>
      </c>
      <c r="O381" s="7">
        <f>+I381-N381</f>
        <v>45166</v>
      </c>
      <c r="P381" s="2"/>
      <c r="Q381" s="2"/>
      <c r="R381" s="2"/>
    </row>
    <row r="382" spans="1:18" ht="12.75" thickBot="1" x14ac:dyDescent="0.25">
      <c r="A382" s="5" t="s">
        <v>13</v>
      </c>
      <c r="B382" s="5">
        <v>3</v>
      </c>
      <c r="G382" s="9">
        <f t="shared" ref="G382:O382" si="57">SUM(G379:G381)</f>
        <v>113000</v>
      </c>
      <c r="H382" s="9">
        <f t="shared" si="57"/>
        <v>0</v>
      </c>
      <c r="I382" s="9">
        <f t="shared" si="57"/>
        <v>113000</v>
      </c>
      <c r="J382" s="9">
        <f t="shared" si="57"/>
        <v>3243.1</v>
      </c>
      <c r="K382" s="9">
        <f t="shared" si="57"/>
        <v>1854</v>
      </c>
      <c r="L382" s="9">
        <f t="shared" si="57"/>
        <v>3435.2</v>
      </c>
      <c r="M382" s="9">
        <f t="shared" si="57"/>
        <v>30023.68</v>
      </c>
      <c r="N382" s="9">
        <f>SUM(N379:N381)</f>
        <v>38555.980000000003</v>
      </c>
      <c r="O382" s="9">
        <f t="shared" si="57"/>
        <v>74444.01999999999</v>
      </c>
      <c r="P382" s="2"/>
      <c r="Q382" s="2"/>
      <c r="R382" s="2"/>
    </row>
    <row r="383" spans="1:18" x14ac:dyDescent="0.2">
      <c r="P383" s="2"/>
      <c r="Q383" s="2"/>
      <c r="R383" s="2"/>
    </row>
    <row r="384" spans="1:18" x14ac:dyDescent="0.2">
      <c r="A384" s="19" t="s">
        <v>133</v>
      </c>
      <c r="B384" s="17"/>
      <c r="C384" s="17"/>
      <c r="D384" s="17"/>
      <c r="E384" s="17"/>
      <c r="F384" s="17"/>
      <c r="G384" s="17"/>
      <c r="H384" s="17"/>
      <c r="I384" s="17"/>
      <c r="J384" s="18"/>
      <c r="K384" s="18"/>
      <c r="L384" s="18"/>
      <c r="M384" s="18"/>
      <c r="N384" s="17"/>
      <c r="O384" s="17"/>
      <c r="P384" s="2"/>
      <c r="Q384" s="2"/>
      <c r="R384" s="2"/>
    </row>
    <row r="385" spans="1:18" x14ac:dyDescent="0.2">
      <c r="A385" s="15" t="s">
        <v>297</v>
      </c>
      <c r="B385" s="15" t="s">
        <v>298</v>
      </c>
      <c r="C385" s="15" t="s">
        <v>299</v>
      </c>
      <c r="D385" s="15" t="s">
        <v>300</v>
      </c>
      <c r="E385" s="15" t="s">
        <v>303</v>
      </c>
      <c r="F385" s="15" t="s">
        <v>301</v>
      </c>
      <c r="G385" s="16" t="s">
        <v>310</v>
      </c>
      <c r="H385" s="16" t="s">
        <v>304</v>
      </c>
      <c r="I385" s="16" t="s">
        <v>305</v>
      </c>
      <c r="J385" s="16" t="s">
        <v>0</v>
      </c>
      <c r="K385" s="16" t="s">
        <v>1</v>
      </c>
      <c r="L385" s="16" t="s">
        <v>2</v>
      </c>
      <c r="M385" s="16" t="s">
        <v>306</v>
      </c>
      <c r="N385" s="16" t="s">
        <v>307</v>
      </c>
      <c r="O385" s="16" t="s">
        <v>308</v>
      </c>
      <c r="P385" s="2"/>
      <c r="Q385" s="2"/>
      <c r="R385" s="2"/>
    </row>
    <row r="386" spans="1:18" x14ac:dyDescent="0.2">
      <c r="A386" s="5" t="s">
        <v>134</v>
      </c>
      <c r="B386" s="5" t="s">
        <v>7</v>
      </c>
      <c r="C386" s="5" t="s">
        <v>302</v>
      </c>
      <c r="D386" s="5" t="s">
        <v>296</v>
      </c>
      <c r="E386" s="8">
        <v>45536</v>
      </c>
      <c r="F386" s="8">
        <v>45717</v>
      </c>
      <c r="G386" s="7">
        <v>31500</v>
      </c>
      <c r="H386" s="5">
        <v>0</v>
      </c>
      <c r="I386" s="7">
        <v>31500</v>
      </c>
      <c r="J386" s="7">
        <v>904.05</v>
      </c>
      <c r="K386" s="7">
        <v>0</v>
      </c>
      <c r="L386" s="7">
        <v>957.6</v>
      </c>
      <c r="M386" s="7">
        <v>987.52</v>
      </c>
      <c r="N386" s="7">
        <f>+J386+K386+L386+M386</f>
        <v>2849.17</v>
      </c>
      <c r="O386" s="7">
        <f>+I386-N386</f>
        <v>28650.83</v>
      </c>
      <c r="P386" s="2"/>
      <c r="Q386" s="2"/>
      <c r="R386" s="2"/>
    </row>
    <row r="387" spans="1:18" x14ac:dyDescent="0.2">
      <c r="A387" s="5" t="s">
        <v>135</v>
      </c>
      <c r="B387" s="5" t="s">
        <v>7</v>
      </c>
      <c r="C387" s="5" t="s">
        <v>302</v>
      </c>
      <c r="D387" s="5" t="s">
        <v>295</v>
      </c>
      <c r="E387" s="8">
        <v>45474</v>
      </c>
      <c r="F387" s="8">
        <v>45658</v>
      </c>
      <c r="G387" s="7">
        <v>50000</v>
      </c>
      <c r="H387" s="7"/>
      <c r="I387" s="7">
        <f>+G387</f>
        <v>50000</v>
      </c>
      <c r="J387" s="7">
        <v>1435</v>
      </c>
      <c r="K387" s="7">
        <v>1854</v>
      </c>
      <c r="L387" s="7">
        <v>1520</v>
      </c>
      <c r="M387" s="7">
        <v>1946.47</v>
      </c>
      <c r="N387" s="7">
        <f>+J387+K387+L387+M387</f>
        <v>6755.47</v>
      </c>
      <c r="O387" s="7">
        <f>+I387-N387</f>
        <v>43244.53</v>
      </c>
      <c r="P387" s="2"/>
      <c r="Q387" s="2"/>
      <c r="R387" s="2"/>
    </row>
    <row r="388" spans="1:18" x14ac:dyDescent="0.2">
      <c r="A388" s="5" t="s">
        <v>136</v>
      </c>
      <c r="B388" s="5" t="s">
        <v>19</v>
      </c>
      <c r="C388" s="5" t="s">
        <v>302</v>
      </c>
      <c r="D388" s="5" t="s">
        <v>295</v>
      </c>
      <c r="E388" s="8">
        <v>45536</v>
      </c>
      <c r="F388" s="8">
        <v>45717</v>
      </c>
      <c r="G388" s="7">
        <v>55000</v>
      </c>
      <c r="H388" s="5">
        <v>0</v>
      </c>
      <c r="I388" s="7">
        <v>55000</v>
      </c>
      <c r="J388" s="7">
        <v>1578.5</v>
      </c>
      <c r="K388" s="7">
        <v>2559.6799999999998</v>
      </c>
      <c r="L388" s="7">
        <v>1672</v>
      </c>
      <c r="M388" s="7">
        <v>25</v>
      </c>
      <c r="N388" s="7">
        <f>+J388+K388+L388+M388</f>
        <v>5835.18</v>
      </c>
      <c r="O388" s="7">
        <f>+I388-N388</f>
        <v>49164.82</v>
      </c>
      <c r="P388" s="2"/>
      <c r="Q388" s="2"/>
      <c r="R388" s="2"/>
    </row>
    <row r="389" spans="1:18" ht="12.75" thickBot="1" x14ac:dyDescent="0.25">
      <c r="A389" s="5" t="s">
        <v>13</v>
      </c>
      <c r="B389" s="5">
        <v>3</v>
      </c>
      <c r="G389" s="9">
        <f t="shared" ref="G389:O389" si="58">SUM(G386:G388)</f>
        <v>136500</v>
      </c>
      <c r="H389" s="9">
        <f t="shared" si="58"/>
        <v>0</v>
      </c>
      <c r="I389" s="9">
        <f t="shared" si="58"/>
        <v>136500</v>
      </c>
      <c r="J389" s="9">
        <f t="shared" si="58"/>
        <v>3917.55</v>
      </c>
      <c r="K389" s="9">
        <f t="shared" si="58"/>
        <v>4413.68</v>
      </c>
      <c r="L389" s="9">
        <f t="shared" si="58"/>
        <v>4149.6000000000004</v>
      </c>
      <c r="M389" s="9">
        <f t="shared" si="58"/>
        <v>2958.99</v>
      </c>
      <c r="N389" s="9">
        <f>SUM(N386:N388)</f>
        <v>15439.82</v>
      </c>
      <c r="O389" s="9">
        <f t="shared" si="58"/>
        <v>121060.18</v>
      </c>
      <c r="P389" s="2"/>
      <c r="Q389" s="2"/>
      <c r="R389" s="2"/>
    </row>
    <row r="390" spans="1:18" x14ac:dyDescent="0.2">
      <c r="A390" s="7"/>
      <c r="B390" s="7"/>
      <c r="C390" s="7"/>
      <c r="D390" s="7"/>
      <c r="E390" s="7"/>
      <c r="F390" s="7"/>
      <c r="G390" s="7"/>
      <c r="H390" s="7"/>
      <c r="I390" s="7"/>
      <c r="N390" s="7"/>
      <c r="O390" s="7"/>
      <c r="P390" s="2"/>
      <c r="Q390" s="2"/>
      <c r="R390" s="2"/>
    </row>
    <row r="391" spans="1:18" x14ac:dyDescent="0.2">
      <c r="A391" s="19" t="s">
        <v>137</v>
      </c>
      <c r="B391" s="17"/>
      <c r="C391" s="17"/>
      <c r="D391" s="17"/>
      <c r="E391" s="17"/>
      <c r="F391" s="17"/>
      <c r="G391" s="17"/>
      <c r="H391" s="17"/>
      <c r="I391" s="17"/>
      <c r="J391" s="18"/>
      <c r="K391" s="18"/>
      <c r="L391" s="18"/>
      <c r="M391" s="18"/>
      <c r="N391" s="17"/>
      <c r="O391" s="17"/>
      <c r="P391" s="2"/>
      <c r="Q391" s="2"/>
      <c r="R391" s="2"/>
    </row>
    <row r="392" spans="1:18" s="2" customFormat="1" x14ac:dyDescent="0.2">
      <c r="A392" s="15" t="s">
        <v>297</v>
      </c>
      <c r="B392" s="15" t="s">
        <v>298</v>
      </c>
      <c r="C392" s="15" t="s">
        <v>299</v>
      </c>
      <c r="D392" s="15" t="s">
        <v>300</v>
      </c>
      <c r="E392" s="15" t="s">
        <v>303</v>
      </c>
      <c r="F392" s="15" t="s">
        <v>301</v>
      </c>
      <c r="G392" s="16" t="s">
        <v>310</v>
      </c>
      <c r="H392" s="16" t="s">
        <v>304</v>
      </c>
      <c r="I392" s="16" t="s">
        <v>305</v>
      </c>
      <c r="J392" s="16" t="s">
        <v>0</v>
      </c>
      <c r="K392" s="16" t="s">
        <v>1</v>
      </c>
      <c r="L392" s="16" t="s">
        <v>2</v>
      </c>
      <c r="M392" s="16" t="s">
        <v>306</v>
      </c>
      <c r="N392" s="16" t="s">
        <v>307</v>
      </c>
      <c r="O392" s="16" t="s">
        <v>308</v>
      </c>
    </row>
    <row r="393" spans="1:18" x14ac:dyDescent="0.2">
      <c r="A393" s="5" t="s">
        <v>138</v>
      </c>
      <c r="B393" s="5" t="s">
        <v>36</v>
      </c>
      <c r="C393" s="5" t="s">
        <v>302</v>
      </c>
      <c r="D393" s="5" t="s">
        <v>296</v>
      </c>
      <c r="E393" s="8">
        <v>45474</v>
      </c>
      <c r="F393" s="8">
        <v>45658</v>
      </c>
      <c r="G393" s="7">
        <v>70000</v>
      </c>
      <c r="H393" s="5">
        <v>0</v>
      </c>
      <c r="I393" s="7">
        <v>70000</v>
      </c>
      <c r="J393" s="7">
        <v>2009</v>
      </c>
      <c r="K393" s="7">
        <v>5025.38</v>
      </c>
      <c r="L393" s="7">
        <v>2128</v>
      </c>
      <c r="M393" s="7">
        <v>1740.46</v>
      </c>
      <c r="N393" s="7">
        <f>+J393+K393+L393+M393</f>
        <v>10902.84</v>
      </c>
      <c r="O393" s="7">
        <f>+I393-N393</f>
        <v>59097.16</v>
      </c>
      <c r="P393" s="2"/>
      <c r="Q393" s="2"/>
      <c r="R393" s="2"/>
    </row>
    <row r="394" spans="1:18" x14ac:dyDescent="0.2">
      <c r="A394" s="5" t="s">
        <v>139</v>
      </c>
      <c r="B394" s="5" t="s">
        <v>9</v>
      </c>
      <c r="C394" s="5" t="s">
        <v>302</v>
      </c>
      <c r="D394" s="5" t="s">
        <v>296</v>
      </c>
      <c r="E394" s="8">
        <v>45597</v>
      </c>
      <c r="F394" s="8">
        <v>45778</v>
      </c>
      <c r="G394" s="7">
        <v>50000</v>
      </c>
      <c r="H394" s="5">
        <v>0</v>
      </c>
      <c r="I394" s="7">
        <v>50000</v>
      </c>
      <c r="J394" s="7">
        <v>1435</v>
      </c>
      <c r="K394" s="7">
        <v>1854</v>
      </c>
      <c r="L394" s="7">
        <v>1520</v>
      </c>
      <c r="M394" s="7">
        <v>25</v>
      </c>
      <c r="N394" s="7">
        <f>+J394+K394+L394+M394</f>
        <v>4834</v>
      </c>
      <c r="O394" s="7">
        <f>+I394-N394</f>
        <v>45166</v>
      </c>
      <c r="P394" s="2"/>
      <c r="Q394" s="2"/>
      <c r="R394" s="2"/>
    </row>
    <row r="395" spans="1:18" ht="12.75" thickBot="1" x14ac:dyDescent="0.25">
      <c r="A395" s="5" t="s">
        <v>13</v>
      </c>
      <c r="B395" s="5">
        <v>2</v>
      </c>
      <c r="G395" s="9">
        <f t="shared" ref="G395:O395" si="59">SUM(G393:G394)</f>
        <v>120000</v>
      </c>
      <c r="H395" s="9">
        <f t="shared" si="59"/>
        <v>0</v>
      </c>
      <c r="I395" s="9">
        <f t="shared" si="59"/>
        <v>120000</v>
      </c>
      <c r="J395" s="9">
        <f t="shared" si="59"/>
        <v>3444</v>
      </c>
      <c r="K395" s="9">
        <f t="shared" si="59"/>
        <v>6879.38</v>
      </c>
      <c r="L395" s="9">
        <f t="shared" si="59"/>
        <v>3648</v>
      </c>
      <c r="M395" s="9">
        <f t="shared" si="59"/>
        <v>1765.46</v>
      </c>
      <c r="N395" s="9">
        <f>SUM(N393:N394)</f>
        <v>15736.84</v>
      </c>
      <c r="O395" s="9">
        <f t="shared" si="59"/>
        <v>104263.16</v>
      </c>
      <c r="P395" s="2"/>
      <c r="Q395" s="2"/>
      <c r="R395" s="2"/>
    </row>
    <row r="396" spans="1:18" x14ac:dyDescent="0.2">
      <c r="P396" s="2"/>
      <c r="Q396" s="2"/>
      <c r="R396" s="2"/>
    </row>
    <row r="397" spans="1:18" x14ac:dyDescent="0.2">
      <c r="A397" s="19" t="s">
        <v>140</v>
      </c>
      <c r="B397" s="17"/>
      <c r="C397" s="17"/>
      <c r="D397" s="17"/>
      <c r="E397" s="17"/>
      <c r="F397" s="17"/>
      <c r="G397" s="17"/>
      <c r="H397" s="17"/>
      <c r="I397" s="17"/>
      <c r="J397" s="18"/>
      <c r="K397" s="18"/>
      <c r="L397" s="18"/>
      <c r="M397" s="18"/>
      <c r="N397" s="17"/>
      <c r="O397" s="17"/>
      <c r="P397" s="2"/>
      <c r="Q397" s="2"/>
      <c r="R397" s="2"/>
    </row>
    <row r="398" spans="1:18" x14ac:dyDescent="0.2">
      <c r="A398" s="15" t="s">
        <v>297</v>
      </c>
      <c r="B398" s="15" t="s">
        <v>298</v>
      </c>
      <c r="C398" s="15" t="s">
        <v>299</v>
      </c>
      <c r="D398" s="15" t="s">
        <v>300</v>
      </c>
      <c r="E398" s="15" t="s">
        <v>303</v>
      </c>
      <c r="F398" s="15" t="s">
        <v>301</v>
      </c>
      <c r="G398" s="16" t="s">
        <v>310</v>
      </c>
      <c r="H398" s="16" t="s">
        <v>304</v>
      </c>
      <c r="I398" s="16" t="s">
        <v>305</v>
      </c>
      <c r="J398" s="16" t="s">
        <v>0</v>
      </c>
      <c r="K398" s="16" t="s">
        <v>1</v>
      </c>
      <c r="L398" s="16" t="s">
        <v>2</v>
      </c>
      <c r="M398" s="16" t="s">
        <v>306</v>
      </c>
      <c r="N398" s="16" t="s">
        <v>307</v>
      </c>
      <c r="O398" s="16" t="s">
        <v>308</v>
      </c>
      <c r="P398" s="2"/>
      <c r="Q398" s="2"/>
      <c r="R398" s="2"/>
    </row>
    <row r="399" spans="1:18" x14ac:dyDescent="0.2">
      <c r="A399" s="5" t="s">
        <v>141</v>
      </c>
      <c r="B399" s="5" t="s">
        <v>36</v>
      </c>
      <c r="C399" s="5" t="s">
        <v>302</v>
      </c>
      <c r="D399" s="5" t="s">
        <v>295</v>
      </c>
      <c r="E399" s="8">
        <v>45474</v>
      </c>
      <c r="F399" s="8">
        <v>45658</v>
      </c>
      <c r="G399" s="7">
        <v>70000</v>
      </c>
      <c r="H399" s="5">
        <v>0</v>
      </c>
      <c r="I399" s="7">
        <v>70000</v>
      </c>
      <c r="J399" s="7">
        <v>2009</v>
      </c>
      <c r="K399" s="7">
        <v>5025.38</v>
      </c>
      <c r="L399" s="7">
        <v>2128</v>
      </c>
      <c r="M399" s="7">
        <v>1740.46</v>
      </c>
      <c r="N399" s="7">
        <f>+J399+K399+L399+M399</f>
        <v>10902.84</v>
      </c>
      <c r="O399" s="7">
        <f>+I399-N399</f>
        <v>59097.16</v>
      </c>
      <c r="P399" s="2"/>
      <c r="Q399" s="2"/>
      <c r="R399" s="2"/>
    </row>
    <row r="400" spans="1:18" x14ac:dyDescent="0.2">
      <c r="A400" s="5" t="s">
        <v>336</v>
      </c>
      <c r="B400" s="5" t="s">
        <v>7</v>
      </c>
      <c r="C400" s="5" t="s">
        <v>302</v>
      </c>
      <c r="D400" s="5" t="s">
        <v>295</v>
      </c>
      <c r="E400" s="8">
        <v>45627</v>
      </c>
      <c r="F400" s="8">
        <v>45809</v>
      </c>
      <c r="G400" s="7">
        <v>50000</v>
      </c>
      <c r="H400" s="7">
        <v>0</v>
      </c>
      <c r="I400" s="7">
        <v>50000</v>
      </c>
      <c r="J400" s="7">
        <v>1435</v>
      </c>
      <c r="K400" s="7">
        <v>1854</v>
      </c>
      <c r="L400" s="7">
        <v>1520</v>
      </c>
      <c r="M400" s="7">
        <v>25</v>
      </c>
      <c r="N400" s="7">
        <f>+J400+K400+L400+M400</f>
        <v>4834</v>
      </c>
      <c r="O400" s="7">
        <f>+I400-N400</f>
        <v>45166</v>
      </c>
    </row>
    <row r="401" spans="1:18" x14ac:dyDescent="0.2">
      <c r="A401" s="5" t="s">
        <v>142</v>
      </c>
      <c r="B401" s="5" t="s">
        <v>19</v>
      </c>
      <c r="C401" s="5" t="s">
        <v>302</v>
      </c>
      <c r="D401" s="5" t="s">
        <v>295</v>
      </c>
      <c r="E401" s="8">
        <v>45627</v>
      </c>
      <c r="F401" s="8">
        <v>45809</v>
      </c>
      <c r="G401" s="7">
        <v>55000</v>
      </c>
      <c r="H401" s="5">
        <v>0</v>
      </c>
      <c r="I401" s="7">
        <v>55000</v>
      </c>
      <c r="J401" s="7">
        <v>1578.5</v>
      </c>
      <c r="K401" s="7">
        <v>2559.6799999999998</v>
      </c>
      <c r="L401" s="7">
        <v>1672</v>
      </c>
      <c r="M401" s="7">
        <v>25</v>
      </c>
      <c r="N401" s="7">
        <f>+J401+K401+L401+M401</f>
        <v>5835.18</v>
      </c>
      <c r="O401" s="7">
        <f>+I401-N401</f>
        <v>49164.82</v>
      </c>
      <c r="P401" s="2"/>
      <c r="Q401" s="2"/>
      <c r="R401" s="2"/>
    </row>
    <row r="402" spans="1:18" ht="12.75" thickBot="1" x14ac:dyDescent="0.25">
      <c r="A402" s="5" t="s">
        <v>13</v>
      </c>
      <c r="B402" s="5">
        <v>3</v>
      </c>
      <c r="G402" s="9">
        <f t="shared" ref="G402:O402" si="60">SUM(G399:G401)</f>
        <v>175000</v>
      </c>
      <c r="H402" s="9">
        <f t="shared" si="60"/>
        <v>0</v>
      </c>
      <c r="I402" s="9">
        <f t="shared" si="60"/>
        <v>175000</v>
      </c>
      <c r="J402" s="9">
        <f t="shared" si="60"/>
        <v>5022.5</v>
      </c>
      <c r="K402" s="9">
        <f t="shared" si="60"/>
        <v>9439.06</v>
      </c>
      <c r="L402" s="9">
        <f t="shared" si="60"/>
        <v>5320</v>
      </c>
      <c r="M402" s="9">
        <f t="shared" si="60"/>
        <v>1790.46</v>
      </c>
      <c r="N402" s="9">
        <f>SUM(N399:N401)</f>
        <v>21572.02</v>
      </c>
      <c r="O402" s="9">
        <f t="shared" si="60"/>
        <v>153427.98000000001</v>
      </c>
      <c r="P402" s="2"/>
      <c r="Q402" s="2"/>
      <c r="R402" s="2"/>
    </row>
    <row r="403" spans="1:18" x14ac:dyDescent="0.2">
      <c r="P403" s="2"/>
      <c r="Q403" s="2"/>
      <c r="R403" s="2"/>
    </row>
    <row r="404" spans="1:18" x14ac:dyDescent="0.2">
      <c r="A404" s="19" t="s">
        <v>143</v>
      </c>
      <c r="B404" s="17"/>
      <c r="C404" s="17"/>
      <c r="D404" s="17"/>
      <c r="E404" s="17"/>
      <c r="F404" s="17"/>
      <c r="G404" s="17"/>
      <c r="H404" s="17"/>
      <c r="I404" s="17"/>
      <c r="J404" s="18"/>
      <c r="K404" s="18"/>
      <c r="L404" s="18"/>
      <c r="M404" s="18"/>
      <c r="N404" s="17"/>
      <c r="O404" s="17"/>
      <c r="P404" s="2"/>
      <c r="Q404" s="2"/>
      <c r="R404" s="2"/>
    </row>
    <row r="405" spans="1:18" x14ac:dyDescent="0.2">
      <c r="A405" s="15" t="s">
        <v>297</v>
      </c>
      <c r="B405" s="15" t="s">
        <v>298</v>
      </c>
      <c r="C405" s="15" t="s">
        <v>299</v>
      </c>
      <c r="D405" s="15" t="s">
        <v>300</v>
      </c>
      <c r="E405" s="15" t="s">
        <v>303</v>
      </c>
      <c r="F405" s="15" t="s">
        <v>301</v>
      </c>
      <c r="G405" s="16" t="s">
        <v>310</v>
      </c>
      <c r="H405" s="16" t="s">
        <v>304</v>
      </c>
      <c r="I405" s="16" t="s">
        <v>305</v>
      </c>
      <c r="J405" s="16" t="s">
        <v>0</v>
      </c>
      <c r="K405" s="16" t="s">
        <v>1</v>
      </c>
      <c r="L405" s="16" t="s">
        <v>2</v>
      </c>
      <c r="M405" s="16" t="s">
        <v>306</v>
      </c>
      <c r="N405" s="16" t="s">
        <v>307</v>
      </c>
      <c r="O405" s="16" t="s">
        <v>308</v>
      </c>
      <c r="P405" s="2"/>
      <c r="Q405" s="2"/>
      <c r="R405" s="2"/>
    </row>
    <row r="406" spans="1:18" x14ac:dyDescent="0.2">
      <c r="A406" s="5" t="s">
        <v>145</v>
      </c>
      <c r="B406" s="5" t="s">
        <v>36</v>
      </c>
      <c r="C406" s="5" t="s">
        <v>302</v>
      </c>
      <c r="D406" s="5" t="s">
        <v>296</v>
      </c>
      <c r="E406" s="8">
        <v>45474</v>
      </c>
      <c r="F406" s="8">
        <v>45658</v>
      </c>
      <c r="G406" s="7">
        <v>70000</v>
      </c>
      <c r="H406" s="5">
        <v>0</v>
      </c>
      <c r="I406" s="7">
        <v>70000</v>
      </c>
      <c r="J406" s="7">
        <v>2009</v>
      </c>
      <c r="K406" s="7">
        <v>5368.48</v>
      </c>
      <c r="L406" s="7">
        <v>2128</v>
      </c>
      <c r="M406" s="7">
        <v>1025</v>
      </c>
      <c r="N406" s="7">
        <f t="shared" ref="N406:N411" si="61">+J406+K406+L406+M406</f>
        <v>10530.48</v>
      </c>
      <c r="O406" s="7">
        <f t="shared" ref="O406:O411" si="62">+I406-N406</f>
        <v>59469.520000000004</v>
      </c>
      <c r="P406" s="2"/>
      <c r="Q406" s="2"/>
      <c r="R406" s="2"/>
    </row>
    <row r="407" spans="1:18" x14ac:dyDescent="0.2">
      <c r="A407" s="5" t="s">
        <v>144</v>
      </c>
      <c r="B407" s="5" t="s">
        <v>7</v>
      </c>
      <c r="C407" s="5" t="s">
        <v>302</v>
      </c>
      <c r="D407" s="5" t="s">
        <v>296</v>
      </c>
      <c r="E407" s="8">
        <v>45597</v>
      </c>
      <c r="F407" s="8">
        <v>45778</v>
      </c>
      <c r="G407" s="7">
        <v>50000</v>
      </c>
      <c r="H407" s="5">
        <v>0</v>
      </c>
      <c r="I407" s="7">
        <v>50000</v>
      </c>
      <c r="J407" s="7">
        <v>1435</v>
      </c>
      <c r="K407" s="7">
        <v>1854</v>
      </c>
      <c r="L407" s="7">
        <v>1520</v>
      </c>
      <c r="M407" s="7">
        <v>25</v>
      </c>
      <c r="N407" s="7">
        <f t="shared" si="61"/>
        <v>4834</v>
      </c>
      <c r="O407" s="7">
        <f t="shared" si="62"/>
        <v>45166</v>
      </c>
      <c r="P407" s="2"/>
      <c r="Q407" s="2"/>
      <c r="R407" s="2"/>
    </row>
    <row r="408" spans="1:18" x14ac:dyDescent="0.2">
      <c r="A408" s="5" t="s">
        <v>146</v>
      </c>
      <c r="B408" s="5" t="s">
        <v>7</v>
      </c>
      <c r="C408" s="5" t="s">
        <v>302</v>
      </c>
      <c r="D408" s="5" t="s">
        <v>296</v>
      </c>
      <c r="E408" s="8">
        <v>45474</v>
      </c>
      <c r="F408" s="8">
        <v>45658</v>
      </c>
      <c r="G408" s="7">
        <v>50000</v>
      </c>
      <c r="H408" s="5">
        <v>0</v>
      </c>
      <c r="I408" s="7">
        <v>50000</v>
      </c>
      <c r="J408" s="7">
        <v>1435</v>
      </c>
      <c r="K408" s="7">
        <v>1854</v>
      </c>
      <c r="L408" s="7">
        <v>1520</v>
      </c>
      <c r="M408" s="7">
        <v>25</v>
      </c>
      <c r="N408" s="7">
        <f t="shared" si="61"/>
        <v>4834</v>
      </c>
      <c r="O408" s="7">
        <f t="shared" si="62"/>
        <v>45166</v>
      </c>
      <c r="P408" s="2"/>
      <c r="Q408" s="2"/>
      <c r="R408" s="2"/>
    </row>
    <row r="409" spans="1:18" x14ac:dyDescent="0.2">
      <c r="A409" s="5" t="s">
        <v>147</v>
      </c>
      <c r="B409" s="5" t="s">
        <v>7</v>
      </c>
      <c r="C409" s="5" t="s">
        <v>302</v>
      </c>
      <c r="D409" s="5" t="s">
        <v>295</v>
      </c>
      <c r="E409" s="8">
        <v>45505</v>
      </c>
      <c r="F409" s="8">
        <v>45689</v>
      </c>
      <c r="G409" s="7">
        <v>50000</v>
      </c>
      <c r="H409" s="5">
        <v>0</v>
      </c>
      <c r="I409" s="7">
        <v>50000</v>
      </c>
      <c r="J409" s="7">
        <v>1435</v>
      </c>
      <c r="K409" s="7">
        <v>1854</v>
      </c>
      <c r="L409" s="7">
        <v>1520</v>
      </c>
      <c r="M409" s="7">
        <v>25</v>
      </c>
      <c r="N409" s="7">
        <f t="shared" si="61"/>
        <v>4834</v>
      </c>
      <c r="O409" s="7">
        <f t="shared" si="62"/>
        <v>45166</v>
      </c>
      <c r="P409" s="2"/>
      <c r="Q409" s="2"/>
      <c r="R409" s="2"/>
    </row>
    <row r="410" spans="1:18" x14ac:dyDescent="0.2">
      <c r="A410" s="5" t="s">
        <v>148</v>
      </c>
      <c r="B410" s="5" t="s">
        <v>7</v>
      </c>
      <c r="C410" s="5" t="s">
        <v>302</v>
      </c>
      <c r="D410" s="5" t="s">
        <v>295</v>
      </c>
      <c r="E410" s="8">
        <v>45536</v>
      </c>
      <c r="F410" s="8">
        <v>45717</v>
      </c>
      <c r="G410" s="7">
        <v>31500</v>
      </c>
      <c r="H410" s="5">
        <v>0</v>
      </c>
      <c r="I410" s="7">
        <v>31500</v>
      </c>
      <c r="J410" s="7">
        <v>904.05</v>
      </c>
      <c r="K410" s="7">
        <v>0</v>
      </c>
      <c r="L410" s="7">
        <v>957.6</v>
      </c>
      <c r="M410" s="7">
        <v>25</v>
      </c>
      <c r="N410" s="7">
        <f t="shared" si="61"/>
        <v>1886.65</v>
      </c>
      <c r="O410" s="7">
        <f t="shared" si="62"/>
        <v>29613.35</v>
      </c>
      <c r="P410" s="2"/>
      <c r="Q410" s="2"/>
      <c r="R410" s="2"/>
    </row>
    <row r="411" spans="1:18" x14ac:dyDescent="0.2">
      <c r="A411" s="5" t="s">
        <v>149</v>
      </c>
      <c r="B411" s="5" t="s">
        <v>7</v>
      </c>
      <c r="C411" s="5" t="s">
        <v>302</v>
      </c>
      <c r="D411" s="5" t="s">
        <v>295</v>
      </c>
      <c r="E411" s="8">
        <v>45597</v>
      </c>
      <c r="F411" s="8">
        <v>45778</v>
      </c>
      <c r="G411" s="7">
        <v>50000</v>
      </c>
      <c r="H411" s="5">
        <v>0</v>
      </c>
      <c r="I411" s="7">
        <v>50000</v>
      </c>
      <c r="J411" s="7">
        <v>1435</v>
      </c>
      <c r="K411" s="7">
        <v>1854</v>
      </c>
      <c r="L411" s="7">
        <v>1520</v>
      </c>
      <c r="M411" s="7">
        <v>25</v>
      </c>
      <c r="N411" s="7">
        <f t="shared" si="61"/>
        <v>4834</v>
      </c>
      <c r="O411" s="7">
        <f t="shared" si="62"/>
        <v>45166</v>
      </c>
      <c r="P411" s="2"/>
      <c r="Q411" s="2"/>
      <c r="R411" s="2"/>
    </row>
    <row r="412" spans="1:18" ht="12.75" thickBot="1" x14ac:dyDescent="0.25">
      <c r="A412" s="5" t="s">
        <v>13</v>
      </c>
      <c r="B412" s="5">
        <v>6</v>
      </c>
      <c r="G412" s="9">
        <f t="shared" ref="G412:O412" si="63">SUM(G406:G411)</f>
        <v>301500</v>
      </c>
      <c r="H412" s="9">
        <f t="shared" si="63"/>
        <v>0</v>
      </c>
      <c r="I412" s="9">
        <f t="shared" si="63"/>
        <v>301500</v>
      </c>
      <c r="J412" s="9">
        <f t="shared" si="63"/>
        <v>8653.0499999999993</v>
      </c>
      <c r="K412" s="9">
        <f t="shared" si="63"/>
        <v>12784.48</v>
      </c>
      <c r="L412" s="9">
        <f t="shared" si="63"/>
        <v>9165.6</v>
      </c>
      <c r="M412" s="9">
        <f t="shared" si="63"/>
        <v>1150</v>
      </c>
      <c r="N412" s="9">
        <f>SUM(N406:N411)</f>
        <v>31753.13</v>
      </c>
      <c r="O412" s="9">
        <f t="shared" si="63"/>
        <v>269746.87</v>
      </c>
      <c r="P412" s="2"/>
      <c r="Q412" s="2"/>
      <c r="R412" s="2"/>
    </row>
    <row r="413" spans="1:18" x14ac:dyDescent="0.2">
      <c r="P413" s="2"/>
      <c r="Q413" s="2"/>
      <c r="R413" s="2"/>
    </row>
    <row r="414" spans="1:18" x14ac:dyDescent="0.2">
      <c r="P414" s="2"/>
      <c r="Q414" s="2"/>
      <c r="R414" s="2"/>
    </row>
    <row r="415" spans="1:18" s="2" customFormat="1" ht="12.75" thickBot="1" x14ac:dyDescent="0.25">
      <c r="A415" s="7"/>
      <c r="B415" s="14">
        <f>+B13+B156+B81+B114+B214+B149+B134+B32+B64+B70+B75+B58+B43+B169+B174+B179+B195+B201+B206+B267+B273+B279+B289+B300+B308+B315+B322+B328+B336+B344+B355+B360+B368+B375+B382+B389+B395+B402+B412+B295+B49</f>
        <v>231</v>
      </c>
      <c r="C415" s="7"/>
      <c r="D415" s="7"/>
      <c r="E415" s="7"/>
      <c r="F415" s="7"/>
      <c r="G415" s="9">
        <f t="shared" ref="G415:O415" si="64">+G13+G156+G81+G114+G214+G149+G134+G32+G64+G70+G75+G58+G43+G169+G174+G179+G195+G201+G206+G267+G273+G279+G289+G300+G308+G315+G322+G328+G336+G344+G355+G360+G368+G375+G382+G389+G395+G402+G412+G295+G48</f>
        <v>15338155.939999999</v>
      </c>
      <c r="H415" s="9">
        <f t="shared" si="64"/>
        <v>0</v>
      </c>
      <c r="I415" s="9">
        <f t="shared" si="64"/>
        <v>15338155.939999999</v>
      </c>
      <c r="J415" s="9">
        <f t="shared" si="64"/>
        <v>440205.07999999996</v>
      </c>
      <c r="K415" s="9">
        <f t="shared" si="64"/>
        <v>1173456.3599999992</v>
      </c>
      <c r="L415" s="9">
        <f t="shared" si="64"/>
        <v>466279.94000000006</v>
      </c>
      <c r="M415" s="9">
        <f t="shared" si="64"/>
        <v>645522.09</v>
      </c>
      <c r="N415" s="9">
        <f t="shared" si="64"/>
        <v>2725463.4699999993</v>
      </c>
      <c r="O415" s="9">
        <f t="shared" si="64"/>
        <v>12612692.469999997</v>
      </c>
    </row>
    <row r="416" spans="1:18" x14ac:dyDescent="0.2">
      <c r="G416" s="7"/>
      <c r="H416" s="7"/>
      <c r="I416" s="7"/>
      <c r="N416" s="7"/>
      <c r="O416" s="7"/>
      <c r="P416" s="2"/>
      <c r="Q416" s="2"/>
      <c r="R416" s="2"/>
    </row>
    <row r="417" spans="2:18" x14ac:dyDescent="0.2">
      <c r="B417" s="7"/>
      <c r="E417" s="5" t="s">
        <v>321</v>
      </c>
      <c r="G417" s="7">
        <f>+G415-G419</f>
        <v>0</v>
      </c>
      <c r="H417" s="7">
        <f t="shared" ref="H417:O417" si="65">+H415-H419</f>
        <v>0</v>
      </c>
      <c r="I417" s="7">
        <f t="shared" si="65"/>
        <v>0</v>
      </c>
      <c r="J417" s="7">
        <f t="shared" si="65"/>
        <v>0</v>
      </c>
      <c r="K417" s="7">
        <f t="shared" si="65"/>
        <v>0</v>
      </c>
      <c r="L417" s="7">
        <f t="shared" si="65"/>
        <v>0</v>
      </c>
      <c r="M417" s="7">
        <f t="shared" si="65"/>
        <v>0</v>
      </c>
      <c r="N417" s="7">
        <f t="shared" si="65"/>
        <v>0</v>
      </c>
      <c r="O417" s="7">
        <f t="shared" si="65"/>
        <v>0</v>
      </c>
      <c r="P417" s="2"/>
      <c r="Q417" s="2"/>
      <c r="R417" s="2"/>
    </row>
    <row r="418" spans="2:18" x14ac:dyDescent="0.2">
      <c r="G418" s="7"/>
      <c r="H418" s="7"/>
      <c r="I418" s="7"/>
      <c r="N418" s="7"/>
      <c r="O418" s="7"/>
      <c r="P418" s="2"/>
      <c r="Q418" s="2"/>
      <c r="R418" s="2"/>
    </row>
    <row r="419" spans="2:18" ht="12.75" thickBot="1" x14ac:dyDescent="0.25">
      <c r="G419" s="9">
        <v>15338155.939999999</v>
      </c>
      <c r="H419" s="9">
        <v>0</v>
      </c>
      <c r="I419" s="9">
        <v>15338155.939999999</v>
      </c>
      <c r="J419" s="9">
        <v>440205.08</v>
      </c>
      <c r="K419" s="9">
        <v>1173456.3600000001</v>
      </c>
      <c r="L419" s="9">
        <v>466279.94</v>
      </c>
      <c r="M419" s="9">
        <v>645522.09</v>
      </c>
      <c r="N419" s="9">
        <v>2725463.47</v>
      </c>
      <c r="O419" s="9">
        <v>12612692.470000001</v>
      </c>
      <c r="P419" s="2"/>
      <c r="Q419" s="2"/>
      <c r="R419" s="2"/>
    </row>
    <row r="421" spans="2:18" x14ac:dyDescent="0.2">
      <c r="G421" s="7"/>
      <c r="H421" s="7"/>
      <c r="I421" s="7"/>
      <c r="N421" s="7"/>
      <c r="O421" s="7"/>
    </row>
    <row r="422" spans="2:18" x14ac:dyDescent="0.2">
      <c r="N422" s="7"/>
      <c r="O422" s="7"/>
    </row>
  </sheetData>
  <pageMargins left="0.70866141732283472" right="0.70866141732283472" top="0.74803149606299213" bottom="0.74803149606299213" header="0.31496062992125984" footer="0.31496062992125984"/>
  <pageSetup paperSize="9" scale="52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4CD51598F7F04F84168A6C479B7575" ma:contentTypeVersion="17" ma:contentTypeDescription="Crear nuevo documento." ma:contentTypeScope="" ma:versionID="34f57d29f88f3b1deef94ae5d7f36f18">
  <xsd:schema xmlns:xsd="http://www.w3.org/2001/XMLSchema" xmlns:xs="http://www.w3.org/2001/XMLSchema" xmlns:p="http://schemas.microsoft.com/office/2006/metadata/properties" xmlns:ns2="498e0cf9-337c-4ae7-8aec-5cb955768cec" xmlns:ns3="ae60f8df-e0ad-4d64-9cc3-2a2aaef8cb24" targetNamespace="http://schemas.microsoft.com/office/2006/metadata/properties" ma:root="true" ma:fieldsID="7aae5833397f348f7a576a9bd7e14d2e" ns2:_="" ns3:_="">
    <xsd:import namespace="498e0cf9-337c-4ae7-8aec-5cb955768cec"/>
    <xsd:import namespace="ae60f8df-e0ad-4d64-9cc3-2a2aaef8cb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Regi_x00f3_n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8e0cf9-337c-4ae7-8aec-5cb955768ce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2559d960-6a41-4d12-9e62-2cd44ab407ba}" ma:internalName="TaxCatchAll" ma:showField="CatchAllData" ma:web="498e0cf9-337c-4ae7-8aec-5cb955768c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60f8df-e0ad-4d64-9cc3-2a2aaef8cb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Regi_x00f3_n" ma:index="14" nillable="true" ma:displayName="Región" ma:format="Dropdown" ma:internalName="Regi_x00f3_n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d53aa4d5-997a-46cc-a987-1c7953f874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98e0cf9-337c-4ae7-8aec-5cb955768cec"/>
    <Regi_x00f3_n xmlns="ae60f8df-e0ad-4d64-9cc3-2a2aaef8cb24" xsi:nil="true"/>
    <lcf76f155ced4ddcb4097134ff3c332f xmlns="ae60f8df-e0ad-4d64-9cc3-2a2aaef8cb2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5B559A1-34B9-4964-B06D-6A93C8E278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8e0cf9-337c-4ae7-8aec-5cb955768cec"/>
    <ds:schemaRef ds:uri="ae60f8df-e0ad-4d64-9cc3-2a2aaef8c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B2F59F2-A7D1-4D13-8749-0162D519DB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680251-82F0-4329-83F4-52E25CA1E760}">
  <ds:schemaRefs>
    <ds:schemaRef ds:uri="http://schemas.microsoft.com/office/2006/metadata/properties"/>
    <ds:schemaRef ds:uri="http://schemas.microsoft.com/office/infopath/2007/PartnerControls"/>
    <ds:schemaRef ds:uri="498e0cf9-337c-4ae7-8aec-5cb955768cec"/>
    <ds:schemaRef ds:uri="ae60f8df-e0ad-4d64-9cc3-2a2aaef8cb2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TEMPORAL ENERO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Anel Paredes</cp:lastModifiedBy>
  <cp:lastPrinted>2025-02-11T18:38:38Z</cp:lastPrinted>
  <dcterms:created xsi:type="dcterms:W3CDTF">2024-09-03T20:05:51Z</dcterms:created>
  <dcterms:modified xsi:type="dcterms:W3CDTF">2025-02-13T15:24:25Z</dcterms:modified>
</cp:coreProperties>
</file>